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tabRatio="148" activeTab="0"/>
  </bookViews>
  <sheets>
    <sheet name="4 Budget Scenarios" sheetId="1" r:id="rId1"/>
  </sheets>
  <definedNames/>
  <calcPr fullCalcOnLoad="1"/>
</workbook>
</file>

<file path=xl/sharedStrings.xml><?xml version="1.0" encoding="utf-8"?>
<sst xmlns="http://schemas.openxmlformats.org/spreadsheetml/2006/main" count="89" uniqueCount="88">
  <si>
    <t>Deposits to Endowment</t>
  </si>
  <si>
    <t>Contribution from Endowment</t>
  </si>
  <si>
    <t>Physical Plant (rent, maint., etc.)</t>
  </si>
  <si>
    <t>2012-13</t>
  </si>
  <si>
    <t>2013-14</t>
  </si>
  <si>
    <t>2014-15</t>
  </si>
  <si>
    <t>2015-16</t>
  </si>
  <si>
    <t>2016-17</t>
  </si>
  <si>
    <t>2017-18</t>
  </si>
  <si>
    <t>Professional development = 1% of total expenses</t>
  </si>
  <si>
    <t>Income</t>
  </si>
  <si>
    <t>Per Student</t>
  </si>
  <si>
    <t>Tuition and Fees</t>
  </si>
  <si>
    <t>Enrollment</t>
  </si>
  <si>
    <t>Current</t>
  </si>
  <si>
    <t>Year 1</t>
  </si>
  <si>
    <t>Year 2</t>
  </si>
  <si>
    <t>Year 3</t>
  </si>
  <si>
    <t>Year 4</t>
  </si>
  <si>
    <t>Year 5</t>
  </si>
  <si>
    <t>Salaries</t>
  </si>
  <si>
    <t>Tuition Remission</t>
  </si>
  <si>
    <t>In the Black</t>
  </si>
  <si>
    <t>Professional Development</t>
  </si>
  <si>
    <t>Enrollment Decline</t>
  </si>
  <si>
    <t>Perfect Storm</t>
  </si>
  <si>
    <t>Healthy Targets (various sources)</t>
  </si>
  <si>
    <t>Board contribution to Annual Fund = 15-35%</t>
  </si>
  <si>
    <t>Endowment Return Rate*</t>
  </si>
  <si>
    <t>Endowment Spending Rule*</t>
  </si>
  <si>
    <t>Annual Fund = 5% of total expenses</t>
  </si>
  <si>
    <t>Technology = 1% of total expenses</t>
  </si>
  <si>
    <t>Financial aid = 11-22% of total expenses (some more)</t>
  </si>
  <si>
    <t>Benefits</t>
  </si>
  <si>
    <t>Financial Aid</t>
  </si>
  <si>
    <t>Expenses</t>
  </si>
  <si>
    <t>Average Faculty Salary</t>
  </si>
  <si>
    <t>Average Administrator Salary</t>
  </si>
  <si>
    <t>Average Support Staff Salary</t>
  </si>
  <si>
    <t>Faculty</t>
  </si>
  <si>
    <t>Administrators</t>
  </si>
  <si>
    <t>Support Staff</t>
  </si>
  <si>
    <t>total financial aid</t>
  </si>
  <si>
    <t>total salaries</t>
  </si>
  <si>
    <t>Average Benefits per FTE</t>
  </si>
  <si>
    <t>total other income</t>
  </si>
  <si>
    <t>Other Income</t>
  </si>
  <si>
    <t>total tuition and fees</t>
  </si>
  <si>
    <t>endowment</t>
  </si>
  <si>
    <t>income</t>
  </si>
  <si>
    <t>financial aid</t>
  </si>
  <si>
    <t>net surplus (deficit)</t>
  </si>
  <si>
    <t>Ratios</t>
  </si>
  <si>
    <t>Parameters</t>
  </si>
  <si>
    <t>Select scenario:</t>
  </si>
  <si>
    <t>Scenario</t>
  </si>
  <si>
    <t>Year</t>
  </si>
  <si>
    <t>total income</t>
  </si>
  <si>
    <t>total expenses</t>
  </si>
  <si>
    <t>Student Tuition Grants</t>
  </si>
  <si>
    <t>Average Tuition</t>
  </si>
  <si>
    <t>Average Student Tuition Grant</t>
  </si>
  <si>
    <t>Tuition</t>
  </si>
  <si>
    <t>Surplus (Deficit)</t>
  </si>
  <si>
    <t>Operations</t>
  </si>
  <si>
    <t>Other</t>
  </si>
  <si>
    <t>Special Programs</t>
  </si>
  <si>
    <t>Number of Students Receiving Aid</t>
  </si>
  <si>
    <t>Number of Faculty (FTE)</t>
  </si>
  <si>
    <t>Number of Administration (FTE)</t>
  </si>
  <si>
    <t>Number of Support Staff (FTE)</t>
  </si>
  <si>
    <t>Special Programs (camp, etc.)</t>
  </si>
  <si>
    <t>total operations</t>
  </si>
  <si>
    <t>Debt Service</t>
  </si>
  <si>
    <t>Miscellaneous</t>
  </si>
  <si>
    <t>Furniture and Equipment</t>
  </si>
  <si>
    <t>Classroom Supplies</t>
  </si>
  <si>
    <t>expenses</t>
  </si>
  <si>
    <t>total net tuition and fees</t>
  </si>
  <si>
    <t>Royal Purple</t>
  </si>
  <si>
    <t>Yearly Payments to Service Debt</t>
  </si>
  <si>
    <t>Accumulated Surplus (Deficit)</t>
  </si>
  <si>
    <t>Annual Giving</t>
  </si>
  <si>
    <t>Other Fundraising</t>
  </si>
  <si>
    <t>Endowment Value</t>
  </si>
  <si>
    <t>Student : Faculty</t>
  </si>
  <si>
    <t>Student : Administrator</t>
  </si>
  <si>
    <t>Student : Support Staff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</si>
</sst>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  <numFmt numFmtId="167" formatCode="0.000%"/>
    <numFmt numFmtId="168" formatCode="_(* #,##0.0_);_(* \(#,##0.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* #,##0.0_);_(* \(#,##0.0\);_(* &quot;-&quot;?_);_(@_)"/>
    <numFmt numFmtId="172" formatCode="_(* #,##0.000_);_(* \(#,##0.000\);_(* &quot;-&quot;???_);_(@_)"/>
    <numFmt numFmtId="173" formatCode="&quot;$&quot;#,##0.0"/>
    <numFmt numFmtId="174" formatCode="#,##0.0"/>
    <numFmt numFmtId="175" formatCode="0.00000%"/>
    <numFmt numFmtId="176" formatCode="0.000"/>
    <numFmt numFmtId="177" formatCode="#,##0&quot;:1&quot;"/>
    <numFmt numFmtId="178" formatCode="0.\x\x%"/>
    <numFmt numFmtId="179" formatCode="0.\x\x"/>
    <numFmt numFmtId="180" formatCode="0.##%"/>
    <numFmt numFmtId="181" formatCode="#.##%"/>
    <numFmt numFmtId="182" formatCode="0.0#######%"/>
    <numFmt numFmtId="183" formatCode="#,##0&quot; : 1&quot;"/>
    <numFmt numFmtId="184" formatCode="&quot;$&quot;#,##0.00000000_);[Red]\(&quot;$&quot;#,##0.00000000\)"/>
    <numFmt numFmtId="185" formatCode="0.00000000%"/>
  </numFmts>
  <fonts count="33">
    <font>
      <sz val="10"/>
      <name val="Arial"/>
      <family val="0"/>
    </font>
    <font>
      <b/>
      <sz val="10"/>
      <color indexed="39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20"/>
      <name val="Arial"/>
      <family val="0"/>
    </font>
    <font>
      <sz val="10"/>
      <color indexed="8"/>
      <name val="Calibri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sz val="5.25"/>
      <color indexed="8"/>
      <name val="Verdana"/>
      <family val="0"/>
    </font>
    <font>
      <sz val="8.75"/>
      <color indexed="8"/>
      <name val="Verdana"/>
      <family val="0"/>
    </font>
    <font>
      <sz val="5.5"/>
      <color indexed="8"/>
      <name val="Verdana"/>
      <family val="0"/>
    </font>
    <font>
      <b/>
      <sz val="10"/>
      <name val="Arial"/>
      <family val="0"/>
    </font>
    <font>
      <sz val="8"/>
      <color indexed="8"/>
      <name val="Verdana"/>
      <family val="0"/>
    </font>
    <font>
      <b/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4"/>
      <color indexed="8"/>
      <name val="Verdana"/>
      <family val="0"/>
    </font>
    <font>
      <b/>
      <sz val="12.25"/>
      <color indexed="8"/>
      <name val="Verdana"/>
      <family val="0"/>
    </font>
    <font>
      <b/>
      <sz val="10"/>
      <color rgb="FF0000FF"/>
      <name val="Arial"/>
      <family val="2"/>
    </font>
    <font>
      <b/>
      <i/>
      <sz val="10"/>
      <color rgb="FF80808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Protection="0">
      <alignment horizontal="center"/>
    </xf>
    <xf numFmtId="6" fontId="0" fillId="0" borderId="0" applyFill="0" applyBorder="0" applyProtection="0">
      <alignment/>
    </xf>
    <xf numFmtId="0" fontId="4" fillId="0" borderId="0" applyNumberFormat="0" applyFill="0" applyBorder="0" applyAlignment="0" applyProtection="0"/>
    <xf numFmtId="182" fontId="0" fillId="2" borderId="0" applyNumberFormat="0" applyFont="0" applyBorder="0" applyAlignment="0">
      <protection locked="0"/>
    </xf>
    <xf numFmtId="0" fontId="31" fillId="0" borderId="0" applyNumberForma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" fillId="0" borderId="0" applyNumberFormat="0" applyFill="0" applyBorder="0" applyAlignment="0" applyProtection="0"/>
    <xf numFmtId="182" fontId="0" fillId="3" borderId="0" applyNumberFormat="0" applyFont="0" applyBorder="0" applyAlignment="0">
      <protection locked="0"/>
    </xf>
    <xf numFmtId="9" fontId="0" fillId="0" borderId="0">
      <alignment/>
      <protection/>
    </xf>
    <xf numFmtId="182" fontId="0" fillId="0" borderId="0" applyFont="0" applyFill="0" applyBorder="0" applyProtection="0">
      <alignment horizontal="right"/>
    </xf>
    <xf numFmtId="182" fontId="0" fillId="4" borderId="0" applyNumberFormat="0" applyFont="0" applyBorder="0" applyAlignment="0">
      <protection locked="0"/>
    </xf>
    <xf numFmtId="18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" fontId="0" fillId="0" borderId="0" applyFill="0" applyBorder="0" applyProtection="0">
      <alignment/>
    </xf>
    <xf numFmtId="166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0" fillId="0" borderId="0" xfId="0" applyAlignment="1" quotePrefix="1">
      <alignment/>
    </xf>
    <xf numFmtId="183" fontId="0" fillId="0" borderId="0" xfId="27" applyFont="1" applyAlignment="1">
      <alignment/>
    </xf>
    <xf numFmtId="6" fontId="0" fillId="0" borderId="0" xfId="16" applyFont="1">
      <alignment/>
    </xf>
    <xf numFmtId="182" fontId="0" fillId="0" borderId="0" xfId="25" applyFont="1">
      <alignment horizontal="right"/>
    </xf>
    <xf numFmtId="1" fontId="0" fillId="0" borderId="0" xfId="29">
      <alignment/>
    </xf>
    <xf numFmtId="182" fontId="0" fillId="2" borderId="0" xfId="18" applyFont="1" applyAlignment="1">
      <alignment horizontal="right"/>
      <protection locked="0"/>
    </xf>
    <xf numFmtId="0" fontId="31" fillId="0" borderId="0" xfId="19" applyAlignment="1" applyProtection="1">
      <alignment/>
      <protection/>
    </xf>
    <xf numFmtId="0" fontId="31" fillId="0" borderId="0" xfId="19" applyNumberFormat="1" applyAlignment="1" applyProtection="1">
      <alignment horizontal="left"/>
      <protection/>
    </xf>
    <xf numFmtId="0" fontId="0" fillId="0" borderId="0" xfId="0" applyFont="1" applyAlignment="1">
      <alignment/>
    </xf>
    <xf numFmtId="166" fontId="0" fillId="0" borderId="0" xfId="30" applyAlignment="1">
      <alignment/>
    </xf>
    <xf numFmtId="0" fontId="31" fillId="0" borderId="0" xfId="20" applyAlignment="1" applyProtection="1">
      <alignment/>
      <protection/>
    </xf>
    <xf numFmtId="0" fontId="31" fillId="0" borderId="0" xfId="21" applyAlignment="1" applyProtection="1">
      <alignment/>
      <protection/>
    </xf>
    <xf numFmtId="0" fontId="32" fillId="0" borderId="0" xfId="28" applyAlignment="1">
      <alignment/>
    </xf>
    <xf numFmtId="0" fontId="32" fillId="0" borderId="0" xfId="28" applyAlignment="1" applyProtection="1">
      <alignment/>
      <protection/>
    </xf>
    <xf numFmtId="0" fontId="0" fillId="0" borderId="0" xfId="0" applyAlignment="1" quotePrefix="1">
      <alignment horizontal="center"/>
    </xf>
    <xf numFmtId="6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182" fontId="0" fillId="5" borderId="0" xfId="26" applyFont="1" applyFill="1" applyAlignment="1">
      <alignment horizontal="right"/>
      <protection locked="0"/>
    </xf>
    <xf numFmtId="6" fontId="0" fillId="6" borderId="0" xfId="23" applyNumberFormat="1" applyFont="1" applyFill="1" applyAlignment="1">
      <alignment/>
      <protection locked="0"/>
    </xf>
    <xf numFmtId="1" fontId="0" fillId="6" borderId="0" xfId="23" applyNumberFormat="1" applyFont="1" applyFill="1" applyAlignment="1">
      <alignment/>
      <protection locked="0"/>
    </xf>
    <xf numFmtId="166" fontId="0" fillId="6" borderId="0" xfId="23" applyNumberFormat="1" applyFont="1" applyFill="1" applyAlignment="1">
      <alignment/>
      <protection locked="0"/>
    </xf>
    <xf numFmtId="0" fontId="0" fillId="7" borderId="0" xfId="18" applyNumberFormat="1" applyFont="1" applyFill="1" applyAlignment="1">
      <alignment/>
      <protection locked="0"/>
    </xf>
    <xf numFmtId="0" fontId="31" fillId="7" borderId="1" xfId="15" applyFill="1">
      <alignment horizontal="center"/>
    </xf>
    <xf numFmtId="6" fontId="0" fillId="0" borderId="0" xfId="16" applyFont="1" applyFill="1">
      <alignment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31" fillId="7" borderId="1" xfId="15" applyFill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7">
    <cellStyle name="Normal" xfId="0"/>
    <cellStyle name="Box" xfId="15"/>
    <cellStyle name="Currency-0" xfId="16"/>
    <cellStyle name="Followed Hyperlink" xfId="17"/>
    <cellStyle name="Growth Rate" xfId="18"/>
    <cellStyle name="Heading 1" xfId="19"/>
    <cellStyle name="Heading 2" xfId="20"/>
    <cellStyle name="Heading 3" xfId="21"/>
    <cellStyle name="Hyperlink" xfId="22"/>
    <cellStyle name="Initial Value" xfId="23"/>
    <cellStyle name="Pct of Total" xfId="24"/>
    <cellStyle name="Percent-1+" xfId="25"/>
    <cellStyle name="Rate" xfId="26"/>
    <cellStyle name="Ratio" xfId="27"/>
    <cellStyle name="Total" xfId="28"/>
    <cellStyle name="Unit-0" xfId="29"/>
    <cellStyle name="Unit-1" xfId="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Income by Source vs. Total Expenses </a:t>
            </a:r>
          </a:p>
        </c:rich>
      </c:tx>
      <c:layout>
        <c:manualLayout>
          <c:xMode val="factor"/>
          <c:yMode val="factor"/>
          <c:x val="0.04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425"/>
          <c:w val="0.97675"/>
          <c:h val="0.64425"/>
        </c:manualLayout>
      </c:layout>
      <c:barChart>
        <c:barDir val="col"/>
        <c:grouping val="stacked"/>
        <c:varyColors val="0"/>
        <c:ser>
          <c:idx val="0"/>
          <c:order val="0"/>
          <c:tx>
            <c:v>Net Tuition and Fees</c:v>
          </c:tx>
          <c:spPr>
            <a:solidFill>
              <a:srgbClr val="346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 Budget Scenarios'!$K$2:$P$2</c:f>
              <c:strCache/>
            </c:strRef>
          </c:cat>
          <c:val>
            <c:numRef>
              <c:f>'4 Budget Scenarios'!$K$33:$P$33</c:f>
              <c:numCache/>
            </c:numRef>
          </c:val>
        </c:ser>
        <c:ser>
          <c:idx val="1"/>
          <c:order val="1"/>
          <c:tx>
            <c:strRef>
              <c:f>'4 Budget Scenarios'!$B$34</c:f>
              <c:strCache>
                <c:ptCount val="1"/>
                <c:pt idx="0">
                  <c:v>Other Income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 Budget Scenarios'!$K$2:$P$2</c:f>
              <c:strCache/>
            </c:strRef>
          </c:cat>
          <c:val>
            <c:numRef>
              <c:f>'4 Budget Scenarios'!$K$39:$P$39</c:f>
              <c:numCache/>
            </c:numRef>
          </c:val>
        </c:ser>
        <c:overlap val="100"/>
        <c:gapWidth val="90"/>
        <c:axId val="30314986"/>
        <c:axId val="4399419"/>
      </c:barChart>
      <c:lineChart>
        <c:grouping val="standard"/>
        <c:varyColors val="0"/>
        <c:ser>
          <c:idx val="2"/>
          <c:order val="2"/>
          <c:tx>
            <c:strRef>
              <c:f>'4 Budget Scenarios'!$A$42</c:f>
              <c:strCache>
                <c:ptCount val="1"/>
                <c:pt idx="0">
                  <c:v>Expenses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CCCFF"/>
              </a:solidFill>
              <a:ln>
                <a:solidFill>
                  <a:srgbClr val="90713A"/>
                </a:solidFill>
              </a:ln>
            </c:spPr>
          </c:marker>
          <c:val>
            <c:numRef>
              <c:f>'4 Budget Scenarios'!$K$58:$P$58</c:f>
              <c:numCache/>
            </c:numRef>
          </c:val>
          <c:smooth val="0"/>
        </c:ser>
        <c:axId val="30314986"/>
        <c:axId val="4399419"/>
      </c:lineChart>
      <c:catAx>
        <c:axId val="30314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9419"/>
        <c:crosses val="autoZero"/>
        <c:auto val="1"/>
        <c:lblOffset val="100"/>
        <c:tickLblSkip val="1"/>
        <c:noMultiLvlLbl val="0"/>
      </c:catAx>
      <c:valAx>
        <c:axId val="43994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149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2475"/>
          <c:y val="0.901"/>
          <c:w val="0.898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   Salaries &amp; Operations vs. Total Income</a:t>
            </a:r>
          </a:p>
        </c:rich>
      </c:tx>
      <c:layout>
        <c:manualLayout>
          <c:xMode val="factor"/>
          <c:yMode val="factor"/>
          <c:x val="0.03425"/>
          <c:y val="-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375"/>
          <c:w val="0.96175"/>
          <c:h val="0.68575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'4 Budget Scenarios'!$B$43</c:f>
              <c:strCache>
                <c:ptCount val="1"/>
                <c:pt idx="0">
                  <c:v>Salaries</c:v>
                </c:pt>
              </c:strCache>
            </c:strRef>
          </c:tx>
          <c:spPr>
            <a:solidFill>
              <a:srgbClr val="CB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 Budget Scenarios'!$K$2:$P$2</c:f>
              <c:strCache/>
            </c:strRef>
          </c:cat>
          <c:val>
            <c:numRef>
              <c:f>'4 Budget Scenarios'!$K$49:$P$49</c:f>
              <c:numCache/>
            </c:numRef>
          </c:val>
        </c:ser>
        <c:ser>
          <c:idx val="3"/>
          <c:order val="2"/>
          <c:tx>
            <c:strRef>
              <c:f>'4 Budget Scenarios'!$B$50</c:f>
              <c:strCache>
                <c:ptCount val="1"/>
                <c:pt idx="0">
                  <c:v>Operations</c:v>
                </c:pt>
              </c:strCache>
            </c:strRef>
          </c:tx>
          <c:spPr>
            <a:solidFill>
              <a:srgbClr val="EDCD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 Budget Scenarios'!$K$57:$P$57</c:f>
              <c:numCache/>
            </c:numRef>
          </c:val>
        </c:ser>
        <c:overlap val="100"/>
        <c:gapWidth val="90"/>
        <c:axId val="39594772"/>
        <c:axId val="20808629"/>
      </c:barChart>
      <c:lineChart>
        <c:grouping val="standard"/>
        <c:varyColors val="0"/>
        <c:ser>
          <c:idx val="4"/>
          <c:order val="0"/>
          <c:tx>
            <c:strRef>
              <c:f>'4 Budget Scenarios'!$A$23</c:f>
              <c:strCache>
                <c:ptCount val="1"/>
                <c:pt idx="0">
                  <c:v>Income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'4 Budget Scenarios'!$K$2:$P$2</c:f>
              <c:strCache/>
            </c:strRef>
          </c:cat>
          <c:val>
            <c:numRef>
              <c:f>'4 Budget Scenarios'!$K$40:$P$40</c:f>
              <c:numCache/>
            </c:numRef>
          </c:val>
          <c:smooth val="0"/>
        </c:ser>
        <c:axId val="39594772"/>
        <c:axId val="20808629"/>
      </c:lineChart>
      <c:catAx>
        <c:axId val="39594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08629"/>
        <c:crosses val="autoZero"/>
        <c:auto val="1"/>
        <c:lblOffset val="100"/>
        <c:tickLblSkip val="1"/>
        <c:noMultiLvlLbl val="0"/>
      </c:catAx>
      <c:valAx>
        <c:axId val="208086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947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35"/>
          <c:y val="0.917"/>
          <c:w val="0.8455"/>
          <c:h val="0.08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000000"/>
                </a:solidFill>
              </a:rPr>
              <a:t>Total Income vs. Total Expenses</a:t>
            </a:r>
          </a:p>
        </c:rich>
      </c:tx>
      <c:layout>
        <c:manualLayout>
          <c:xMode val="factor"/>
          <c:yMode val="factor"/>
          <c:x val="-0.0297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7075"/>
          <c:w val="0.9615"/>
          <c:h val="0.729"/>
        </c:manualLayout>
      </c:layout>
      <c:barChart>
        <c:barDir val="col"/>
        <c:grouping val="clustered"/>
        <c:varyColors val="0"/>
        <c:ser>
          <c:idx val="0"/>
          <c:order val="0"/>
          <c:tx>
            <c:v>Total Income</c:v>
          </c:tx>
          <c:spPr>
            <a:solidFill>
              <a:srgbClr val="44784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Current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</c:strLit>
          </c:cat>
          <c:val>
            <c:numRef>
              <c:f>'4 Budget Scenarios'!$K$40:$P$40</c:f>
              <c:numCache/>
            </c:numRef>
          </c:val>
        </c:ser>
        <c:ser>
          <c:idx val="1"/>
          <c:order val="1"/>
          <c:tx>
            <c:v>Total Expenses</c:v>
          </c:tx>
          <c:spPr>
            <a:solidFill>
              <a:srgbClr val="CB413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Current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</c:strLit>
          </c:cat>
          <c:val>
            <c:numRef>
              <c:f>'4 Budget Scenarios'!$K$58:$P$58</c:f>
              <c:numCache/>
            </c:numRef>
          </c:val>
        </c:ser>
        <c:axId val="53059934"/>
        <c:axId val="7777359"/>
      </c:barChart>
      <c:catAx>
        <c:axId val="53059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7777359"/>
        <c:crosses val="autoZero"/>
        <c:auto val="1"/>
        <c:lblOffset val="100"/>
        <c:tickLblSkip val="1"/>
        <c:noMultiLvlLbl val="0"/>
      </c:catAx>
      <c:valAx>
        <c:axId val="77773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059934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075"/>
          <c:y val="0.9035"/>
          <c:w val="0.76975"/>
          <c:h val="0.09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000000"/>
                </a:solidFill>
              </a:rPr>
              <a:t>Net Tuition Breakdown</a:t>
            </a:r>
          </a:p>
        </c:rich>
      </c:tx>
      <c:layout>
        <c:manualLayout>
          <c:xMode val="factor"/>
          <c:yMode val="factor"/>
          <c:x val="-0.017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985"/>
          <c:w val="0.96325"/>
          <c:h val="0.79625"/>
        </c:manualLayout>
      </c:layout>
      <c:areaChart>
        <c:grouping val="stacked"/>
        <c:varyColors val="0"/>
        <c:ser>
          <c:idx val="0"/>
          <c:order val="0"/>
          <c:tx>
            <c:v>Net Tuition and Fees</c:v>
          </c:tx>
          <c:spPr>
            <a:solidFill>
              <a:srgbClr val="44784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Current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</c:strLit>
          </c:cat>
          <c:val>
            <c:numRef>
              <c:f>'4 Budget Scenarios'!$K$28:$P$28</c:f>
              <c:numCache/>
            </c:numRef>
          </c:val>
        </c:ser>
        <c:ser>
          <c:idx val="1"/>
          <c:order val="1"/>
          <c:tx>
            <c:v>Financial Aid Grants</c:v>
          </c:tx>
          <c:spPr>
            <a:solidFill>
              <a:srgbClr val="CB413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Current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</c:strLit>
          </c:cat>
          <c:val>
            <c:numRef>
              <c:f>'4 Budget Scenarios'!$K$30:$P$30</c:f>
              <c:numCache/>
            </c:numRef>
          </c:val>
        </c:ser>
        <c:ser>
          <c:idx val="2"/>
          <c:order val="2"/>
          <c:tx>
            <c:v>Tuition Remission</c:v>
          </c:tx>
          <c:spPr>
            <a:solidFill>
              <a:srgbClr val="EDCD6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Current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</c:strLit>
          </c:cat>
          <c:val>
            <c:numRef>
              <c:f>'4 Budget Scenarios'!$K$31:$P$31</c:f>
              <c:numCache/>
            </c:numRef>
          </c:val>
        </c:ser>
        <c:axId val="2887368"/>
        <c:axId val="25986313"/>
      </c:areaChart>
      <c:catAx>
        <c:axId val="2887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5986313"/>
        <c:crosses val="autoZero"/>
        <c:auto val="1"/>
        <c:lblOffset val="100"/>
        <c:tickLblSkip val="1"/>
        <c:noMultiLvlLbl val="0"/>
      </c:catAx>
      <c:valAx>
        <c:axId val="259863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87368"/>
        <c:crossesAt val="1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9375"/>
          <c:w val="0.995"/>
          <c:h val="0.10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Personnel Expenses, by Type</a:t>
            </a:r>
          </a:p>
        </c:rich>
      </c:tx>
      <c:layout>
        <c:manualLayout>
          <c:xMode val="factor"/>
          <c:yMode val="factor"/>
          <c:x val="0.0562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7575"/>
          <c:w val="0.9615"/>
          <c:h val="0.532"/>
        </c:manualLayout>
      </c:layout>
      <c:barChart>
        <c:barDir val="col"/>
        <c:grouping val="stacked"/>
        <c:varyColors val="0"/>
        <c:ser>
          <c:idx val="0"/>
          <c:order val="0"/>
          <c:tx>
            <c:v>Faculty</c:v>
          </c:tx>
          <c:spPr>
            <a:solidFill>
              <a:srgbClr val="44784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 Budget Scenarios'!$K$44:$P$44</c:f>
              <c:numCache/>
            </c:numRef>
          </c:val>
        </c:ser>
        <c:ser>
          <c:idx val="1"/>
          <c:order val="1"/>
          <c:tx>
            <c:v>Administrators</c:v>
          </c:tx>
          <c:spPr>
            <a:solidFill>
              <a:srgbClr val="1F522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 Budget Scenarios'!$K$45:$P$45</c:f>
              <c:numCache/>
            </c:numRef>
          </c:val>
        </c:ser>
        <c:ser>
          <c:idx val="2"/>
          <c:order val="2"/>
          <c:tx>
            <c:v>Support Staff</c:v>
          </c:tx>
          <c:spPr>
            <a:solidFill>
              <a:srgbClr val="FFCC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 Budget Scenarios'!$K$46:$P$46</c:f>
              <c:numCache/>
            </c:numRef>
          </c:val>
        </c:ser>
        <c:ser>
          <c:idx val="3"/>
          <c:order val="3"/>
          <c:tx>
            <c:v>Professional Development</c:v>
          </c:tx>
          <c:spPr>
            <a:solidFill>
              <a:srgbClr val="FF66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 Budget Scenarios'!$K$47:$P$47</c:f>
              <c:numCache/>
            </c:numRef>
          </c:val>
        </c:ser>
        <c:ser>
          <c:idx val="4"/>
          <c:order val="4"/>
          <c:tx>
            <c:v>Benefits</c:v>
          </c:tx>
          <c:spPr>
            <a:solidFill>
              <a:srgbClr val="99CC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 Budget Scenarios'!$K$48:$P$48</c:f>
              <c:numCache/>
            </c:numRef>
          </c:val>
        </c:ser>
        <c:overlap val="100"/>
        <c:gapWidth val="90"/>
        <c:axId val="32550226"/>
        <c:axId val="24516579"/>
      </c:barChart>
      <c:catAx>
        <c:axId val="32550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4516579"/>
        <c:crosses val="autoZero"/>
        <c:auto val="1"/>
        <c:lblOffset val="100"/>
        <c:tickLblSkip val="1"/>
        <c:noMultiLvlLbl val="0"/>
      </c:catAx>
      <c:valAx>
        <c:axId val="245165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550226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0425"/>
          <c:w val="0.9755"/>
          <c:h val="0.19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Operations Expenses, by Type</a:t>
            </a:r>
          </a:p>
        </c:rich>
      </c:tx>
      <c:layout>
        <c:manualLayout>
          <c:xMode val="factor"/>
          <c:yMode val="factor"/>
          <c:x val="0.02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6"/>
          <c:y val="0.139"/>
          <c:w val="0.98775"/>
          <c:h val="0.698"/>
        </c:manualLayout>
      </c:layout>
      <c:barChart>
        <c:barDir val="col"/>
        <c:grouping val="stacked"/>
        <c:varyColors val="0"/>
        <c:ser>
          <c:idx val="0"/>
          <c:order val="0"/>
          <c:tx>
            <c:v>Physical Plant</c:v>
          </c:tx>
          <c:spPr>
            <a:solidFill>
              <a:srgbClr val="CB413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Current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</c:strLit>
          </c:cat>
          <c:val>
            <c:numRef>
              <c:f>'4 Budget Scenarios'!$K$51:$P$51</c:f>
              <c:numCache/>
            </c:numRef>
          </c:val>
        </c:ser>
        <c:ser>
          <c:idx val="1"/>
          <c:order val="1"/>
          <c:tx>
            <c:v>Special Programs</c:v>
          </c:tx>
          <c:spPr>
            <a:solidFill>
              <a:srgbClr val="FFCC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Current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</c:strLit>
          </c:cat>
          <c:val>
            <c:numRef>
              <c:f>'4 Budget Scenarios'!$K$52:$P$52</c:f>
              <c:numCache/>
            </c:numRef>
          </c:val>
        </c:ser>
        <c:ser>
          <c:idx val="2"/>
          <c:order val="2"/>
          <c:tx>
            <c:v>Furn. &amp; Equip.</c:v>
          </c:tx>
          <c:spPr>
            <a:solidFill>
              <a:srgbClr val="333399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Current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</c:strLit>
          </c:cat>
          <c:val>
            <c:numRef>
              <c:f>'4 Budget Scenarios'!$K$53:$P$53</c:f>
              <c:numCache/>
            </c:numRef>
          </c:val>
        </c:ser>
        <c:ser>
          <c:idx val="3"/>
          <c:order val="3"/>
          <c:tx>
            <c:v>Classroom Supplies</c:v>
          </c:tx>
          <c:spPr>
            <a:solidFill>
              <a:srgbClr val="FF66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Current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</c:strLit>
          </c:cat>
          <c:val>
            <c:numRef>
              <c:f>'4 Budget Scenarios'!$K$54:$P$54</c:f>
              <c:numCache/>
            </c:numRef>
          </c:val>
        </c:ser>
        <c:ser>
          <c:idx val="4"/>
          <c:order val="4"/>
          <c:tx>
            <c:v>Debt Service</c:v>
          </c:tx>
          <c:spPr>
            <a:solidFill>
              <a:srgbClr val="00ABE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Current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</c:strLit>
          </c:cat>
          <c:val>
            <c:numRef>
              <c:f>'4 Budget Scenarios'!$K$55:$P$55</c:f>
              <c:numCache/>
            </c:numRef>
          </c:val>
        </c:ser>
        <c:ser>
          <c:idx val="5"/>
          <c:order val="5"/>
          <c:tx>
            <c:v>Other</c:v>
          </c:tx>
          <c:spPr>
            <a:solidFill>
              <a:srgbClr val="9933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Current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</c:strLit>
          </c:cat>
          <c:val>
            <c:numRef>
              <c:f>'4 Budget Scenarios'!$K$56:$P$56</c:f>
              <c:numCache/>
            </c:numRef>
          </c:val>
        </c:ser>
        <c:overlap val="100"/>
        <c:gapWidth val="90"/>
        <c:axId val="19322620"/>
        <c:axId val="39685853"/>
      </c:barChart>
      <c:catAx>
        <c:axId val="19322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685853"/>
        <c:crosses val="autoZero"/>
        <c:auto val="1"/>
        <c:lblOffset val="100"/>
        <c:tickLblSkip val="1"/>
        <c:noMultiLvlLbl val="0"/>
      </c:catAx>
      <c:valAx>
        <c:axId val="396858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322620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65"/>
          <c:y val="0.8965"/>
          <c:w val="0.9165"/>
          <c:h val="0.10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Endowment Value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9325"/>
          <c:w val="0.97025"/>
          <c:h val="0.8067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34653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Current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strLit>
          </c:cat>
          <c:val>
            <c:numRef>
              <c:f>'4 Budget Scenarios'!$K$21:$Q$21</c:f>
              <c:numCache/>
            </c:numRef>
          </c:val>
        </c:ser>
        <c:axId val="21628358"/>
        <c:axId val="60437495"/>
      </c:areaChart>
      <c:catAx>
        <c:axId val="21628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437495"/>
        <c:crosses val="autoZero"/>
        <c:auto val="1"/>
        <c:lblOffset val="100"/>
        <c:tickLblSkip val="1"/>
        <c:noMultiLvlLbl val="0"/>
      </c:catAx>
      <c:valAx>
        <c:axId val="604374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628358"/>
        <c:crossesAt val="1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39</xdr:row>
      <xdr:rowOff>9525</xdr:rowOff>
    </xdr:from>
    <xdr:to>
      <xdr:col>23</xdr:col>
      <xdr:colOff>647700</xdr:colOff>
      <xdr:row>54</xdr:row>
      <xdr:rowOff>28575</xdr:rowOff>
    </xdr:to>
    <xdr:graphicFrame>
      <xdr:nvGraphicFramePr>
        <xdr:cNvPr id="1" name="Chart 1"/>
        <xdr:cNvGraphicFramePr/>
      </xdr:nvGraphicFramePr>
      <xdr:xfrm>
        <a:off x="10448925" y="6153150"/>
        <a:ext cx="45815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828675</xdr:colOff>
      <xdr:row>55</xdr:row>
      <xdr:rowOff>9525</xdr:rowOff>
    </xdr:from>
    <xdr:to>
      <xdr:col>24</xdr:col>
      <xdr:colOff>0</xdr:colOff>
      <xdr:row>72</xdr:row>
      <xdr:rowOff>114300</xdr:rowOff>
    </xdr:to>
    <xdr:graphicFrame>
      <xdr:nvGraphicFramePr>
        <xdr:cNvPr id="2" name="Chart 2"/>
        <xdr:cNvGraphicFramePr/>
      </xdr:nvGraphicFramePr>
      <xdr:xfrm>
        <a:off x="10420350" y="9001125"/>
        <a:ext cx="46196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19050</xdr:colOff>
      <xdr:row>2</xdr:row>
      <xdr:rowOff>9525</xdr:rowOff>
    </xdr:from>
    <xdr:to>
      <xdr:col>24</xdr:col>
      <xdr:colOff>0</xdr:colOff>
      <xdr:row>18</xdr:row>
      <xdr:rowOff>85725</xdr:rowOff>
    </xdr:to>
    <xdr:graphicFrame>
      <xdr:nvGraphicFramePr>
        <xdr:cNvPr id="3" name="Chart 272"/>
        <xdr:cNvGraphicFramePr/>
      </xdr:nvGraphicFramePr>
      <xdr:xfrm>
        <a:off x="10458450" y="314325"/>
        <a:ext cx="458152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0</xdr:colOff>
      <xdr:row>19</xdr:row>
      <xdr:rowOff>0</xdr:rowOff>
    </xdr:from>
    <xdr:to>
      <xdr:col>24</xdr:col>
      <xdr:colOff>38100</xdr:colOff>
      <xdr:row>38</xdr:row>
      <xdr:rowOff>66675</xdr:rowOff>
    </xdr:to>
    <xdr:graphicFrame>
      <xdr:nvGraphicFramePr>
        <xdr:cNvPr id="4" name="Chart 292"/>
        <xdr:cNvGraphicFramePr/>
      </xdr:nvGraphicFramePr>
      <xdr:xfrm>
        <a:off x="10439400" y="3095625"/>
        <a:ext cx="4638675" cy="2962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0</xdr:colOff>
      <xdr:row>75</xdr:row>
      <xdr:rowOff>38100</xdr:rowOff>
    </xdr:from>
    <xdr:to>
      <xdr:col>24</xdr:col>
      <xdr:colOff>19050</xdr:colOff>
      <xdr:row>95</xdr:row>
      <xdr:rowOff>123825</xdr:rowOff>
    </xdr:to>
    <xdr:graphicFrame>
      <xdr:nvGraphicFramePr>
        <xdr:cNvPr id="5" name="Chart 296"/>
        <xdr:cNvGraphicFramePr/>
      </xdr:nvGraphicFramePr>
      <xdr:xfrm>
        <a:off x="10439400" y="12087225"/>
        <a:ext cx="4619625" cy="3133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828675</xdr:colOff>
      <xdr:row>98</xdr:row>
      <xdr:rowOff>9525</xdr:rowOff>
    </xdr:from>
    <xdr:to>
      <xdr:col>23</xdr:col>
      <xdr:colOff>647700</xdr:colOff>
      <xdr:row>119</xdr:row>
      <xdr:rowOff>85725</xdr:rowOff>
    </xdr:to>
    <xdr:graphicFrame>
      <xdr:nvGraphicFramePr>
        <xdr:cNvPr id="6" name="Chart 297"/>
        <xdr:cNvGraphicFramePr/>
      </xdr:nvGraphicFramePr>
      <xdr:xfrm>
        <a:off x="10420350" y="15563850"/>
        <a:ext cx="4610100" cy="3276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98</xdr:row>
      <xdr:rowOff>76200</xdr:rowOff>
    </xdr:from>
    <xdr:to>
      <xdr:col>16</xdr:col>
      <xdr:colOff>19050</xdr:colOff>
      <xdr:row>119</xdr:row>
      <xdr:rowOff>104775</xdr:rowOff>
    </xdr:to>
    <xdr:graphicFrame>
      <xdr:nvGraphicFramePr>
        <xdr:cNvPr id="7" name="Chart 304"/>
        <xdr:cNvGraphicFramePr/>
      </xdr:nvGraphicFramePr>
      <xdr:xfrm>
        <a:off x="4505325" y="15630525"/>
        <a:ext cx="5105400" cy="3228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8"/>
  <sheetViews>
    <sheetView tabSelected="1" workbookViewId="0" topLeftCell="B1">
      <selection activeCell="G11" sqref="G11"/>
    </sheetView>
  </sheetViews>
  <sheetFormatPr defaultColWidth="8.8515625" defaultRowHeight="12.75" outlineLevelRow="1"/>
  <cols>
    <col min="1" max="1" width="1.7109375" style="12" customWidth="1"/>
    <col min="2" max="2" width="1.7109375" style="0" customWidth="1"/>
    <col min="3" max="3" width="12.140625" style="0" customWidth="1"/>
    <col min="4" max="4" width="4.421875" style="0" customWidth="1"/>
    <col min="5" max="5" width="13.421875" style="0" customWidth="1"/>
    <col min="6" max="6" width="8.421875" style="0" customWidth="1"/>
    <col min="7" max="7" width="9.8515625" style="0" customWidth="1"/>
    <col min="8" max="9" width="7.28125" style="1" customWidth="1"/>
    <col min="10" max="10" width="1.28515625" style="1" customWidth="1"/>
    <col min="11" max="16" width="12.7109375" style="1" customWidth="1"/>
    <col min="17" max="17" width="12.7109375" style="0" customWidth="1"/>
    <col min="18" max="25" width="9.8515625" style="0" customWidth="1"/>
  </cols>
  <sheetData>
    <row r="1" spans="6:16" ht="12">
      <c r="F1" s="33" t="s">
        <v>55</v>
      </c>
      <c r="G1" s="33"/>
      <c r="H1" s="33"/>
      <c r="I1" s="29"/>
      <c r="J1" s="18"/>
      <c r="K1" s="34" t="s">
        <v>56</v>
      </c>
      <c r="L1" s="35"/>
      <c r="M1" s="35"/>
      <c r="N1" s="35"/>
      <c r="O1" s="35"/>
      <c r="P1" s="36"/>
    </row>
    <row r="2" spans="1:16" s="2" customFormat="1" ht="12">
      <c r="A2" s="12" t="s">
        <v>54</v>
      </c>
      <c r="B2" s="16"/>
      <c r="C2"/>
      <c r="D2" s="28">
        <v>1</v>
      </c>
      <c r="E2"/>
      <c r="F2" s="20">
        <v>1</v>
      </c>
      <c r="G2" s="2">
        <v>2</v>
      </c>
      <c r="H2" s="2">
        <v>3</v>
      </c>
      <c r="I2" s="2">
        <v>4</v>
      </c>
      <c r="K2" s="2" t="s">
        <v>14</v>
      </c>
      <c r="L2" s="2" t="s">
        <v>15</v>
      </c>
      <c r="M2" s="2" t="s">
        <v>16</v>
      </c>
      <c r="N2" s="2" t="s">
        <v>17</v>
      </c>
      <c r="O2" s="2" t="s">
        <v>18</v>
      </c>
      <c r="P2" s="2" t="s">
        <v>19</v>
      </c>
    </row>
    <row r="3" spans="1:16" s="2" customFormat="1" ht="27.75" customHeight="1">
      <c r="A3" s="12"/>
      <c r="B3" s="16"/>
      <c r="C3"/>
      <c r="D3"/>
      <c r="E3"/>
      <c r="F3" s="22" t="s">
        <v>22</v>
      </c>
      <c r="G3" s="23" t="s">
        <v>24</v>
      </c>
      <c r="H3" s="23" t="s">
        <v>25</v>
      </c>
      <c r="I3" s="31" t="s">
        <v>79</v>
      </c>
      <c r="K3" s="2" t="s">
        <v>3</v>
      </c>
      <c r="L3" s="2" t="s">
        <v>4</v>
      </c>
      <c r="M3" s="2" t="s">
        <v>5</v>
      </c>
      <c r="N3" s="2" t="s">
        <v>6</v>
      </c>
      <c r="O3" s="2" t="s">
        <v>7</v>
      </c>
      <c r="P3" s="2" t="s">
        <v>8</v>
      </c>
    </row>
    <row r="4" spans="1:16" s="2" customFormat="1" ht="12">
      <c r="A4" s="12" t="s">
        <v>53</v>
      </c>
      <c r="B4" s="16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s="2" customFormat="1" ht="12" outlineLevel="1">
      <c r="A5" s="12"/>
      <c r="B5" s="16"/>
      <c r="C5" t="s">
        <v>13</v>
      </c>
      <c r="D5"/>
      <c r="E5"/>
      <c r="F5" s="11">
        <v>0</v>
      </c>
      <c r="G5" s="11">
        <v>0.07</v>
      </c>
      <c r="H5" s="11">
        <v>-0.03</v>
      </c>
      <c r="I5" s="11">
        <v>0.05</v>
      </c>
      <c r="J5">
        <f aca="true" t="shared" si="0" ref="J5:J19">INDEX(F5:I5,,$D$2)</f>
        <v>0</v>
      </c>
      <c r="K5" s="26">
        <v>250</v>
      </c>
      <c r="L5" s="10">
        <f aca="true" t="shared" si="1" ref="L5:P16">K5*(1+$J5)</f>
        <v>250</v>
      </c>
      <c r="M5" s="10">
        <f t="shared" si="1"/>
        <v>250</v>
      </c>
      <c r="N5" s="10">
        <f t="shared" si="1"/>
        <v>250</v>
      </c>
      <c r="O5" s="10">
        <f t="shared" si="1"/>
        <v>250</v>
      </c>
      <c r="P5" s="10">
        <f t="shared" si="1"/>
        <v>250</v>
      </c>
    </row>
    <row r="6" spans="1:16" s="2" customFormat="1" ht="12" outlineLevel="1">
      <c r="A6" s="12"/>
      <c r="B6" s="16"/>
      <c r="C6" t="s">
        <v>60</v>
      </c>
      <c r="D6"/>
      <c r="E6"/>
      <c r="F6" s="11">
        <v>0.05</v>
      </c>
      <c r="G6" s="11">
        <v>0.05</v>
      </c>
      <c r="H6" s="11">
        <v>0.05</v>
      </c>
      <c r="I6" s="11">
        <v>0.05</v>
      </c>
      <c r="J6">
        <f t="shared" si="0"/>
        <v>0.05</v>
      </c>
      <c r="K6" s="25">
        <v>16500</v>
      </c>
      <c r="L6" s="8">
        <f t="shared" si="1"/>
        <v>17325</v>
      </c>
      <c r="M6" s="8">
        <f t="shared" si="1"/>
        <v>18191.25</v>
      </c>
      <c r="N6" s="8">
        <f t="shared" si="1"/>
        <v>19100.8125</v>
      </c>
      <c r="O6" s="8">
        <f t="shared" si="1"/>
        <v>20055.853125</v>
      </c>
      <c r="P6" s="8">
        <f t="shared" si="1"/>
        <v>21058.64578125</v>
      </c>
    </row>
    <row r="7" spans="1:16" s="2" customFormat="1" ht="12" outlineLevel="1">
      <c r="A7" s="12"/>
      <c r="B7" s="16"/>
      <c r="C7" t="s">
        <v>67</v>
      </c>
      <c r="D7"/>
      <c r="E7"/>
      <c r="F7" s="11">
        <v>0</v>
      </c>
      <c r="G7" s="11">
        <v>0</v>
      </c>
      <c r="H7" s="11">
        <v>0.1</v>
      </c>
      <c r="I7" s="11">
        <v>0</v>
      </c>
      <c r="J7">
        <f t="shared" si="0"/>
        <v>0</v>
      </c>
      <c r="K7" s="26">
        <v>51</v>
      </c>
      <c r="L7" s="10">
        <f t="shared" si="1"/>
        <v>51</v>
      </c>
      <c r="M7" s="10">
        <f t="shared" si="1"/>
        <v>51</v>
      </c>
      <c r="N7" s="10">
        <f t="shared" si="1"/>
        <v>51</v>
      </c>
      <c r="O7" s="10">
        <f t="shared" si="1"/>
        <v>51</v>
      </c>
      <c r="P7" s="10">
        <f t="shared" si="1"/>
        <v>51</v>
      </c>
    </row>
    <row r="8" spans="1:16" s="2" customFormat="1" ht="12" outlineLevel="1">
      <c r="A8" s="12"/>
      <c r="B8" s="16"/>
      <c r="C8" t="s">
        <v>61</v>
      </c>
      <c r="D8"/>
      <c r="E8"/>
      <c r="F8" s="11">
        <v>0</v>
      </c>
      <c r="G8" s="11">
        <v>0</v>
      </c>
      <c r="H8" s="11">
        <v>0.07</v>
      </c>
      <c r="I8" s="11">
        <v>0</v>
      </c>
      <c r="J8">
        <f t="shared" si="0"/>
        <v>0</v>
      </c>
      <c r="K8" s="25">
        <v>11250</v>
      </c>
      <c r="L8" s="8">
        <f t="shared" si="1"/>
        <v>11250</v>
      </c>
      <c r="M8" s="8">
        <f t="shared" si="1"/>
        <v>11250</v>
      </c>
      <c r="N8" s="8">
        <f t="shared" si="1"/>
        <v>11250</v>
      </c>
      <c r="O8" s="8">
        <f t="shared" si="1"/>
        <v>11250</v>
      </c>
      <c r="P8" s="8">
        <f t="shared" si="1"/>
        <v>11250</v>
      </c>
    </row>
    <row r="9" spans="1:16" s="2" customFormat="1" ht="12" outlineLevel="1">
      <c r="A9" s="12"/>
      <c r="B9" s="16"/>
      <c r="C9" t="s">
        <v>68</v>
      </c>
      <c r="D9"/>
      <c r="E9"/>
      <c r="F9" s="11">
        <v>0</v>
      </c>
      <c r="G9" s="11">
        <v>0</v>
      </c>
      <c r="H9" s="11">
        <v>0</v>
      </c>
      <c r="I9" s="11">
        <v>0</v>
      </c>
      <c r="J9">
        <f t="shared" si="0"/>
        <v>0</v>
      </c>
      <c r="K9" s="27">
        <v>38</v>
      </c>
      <c r="L9" s="15">
        <f t="shared" si="1"/>
        <v>38</v>
      </c>
      <c r="M9" s="15">
        <f t="shared" si="1"/>
        <v>38</v>
      </c>
      <c r="N9" s="15">
        <f t="shared" si="1"/>
        <v>38</v>
      </c>
      <c r="O9" s="15">
        <f t="shared" si="1"/>
        <v>38</v>
      </c>
      <c r="P9" s="15">
        <f t="shared" si="1"/>
        <v>38</v>
      </c>
    </row>
    <row r="10" spans="1:16" s="2" customFormat="1" ht="12" outlineLevel="1">
      <c r="A10" s="12"/>
      <c r="B10" s="16"/>
      <c r="C10" t="s">
        <v>69</v>
      </c>
      <c r="D10"/>
      <c r="E10"/>
      <c r="F10" s="11">
        <v>0</v>
      </c>
      <c r="G10" s="11">
        <v>0</v>
      </c>
      <c r="H10" s="11">
        <v>0</v>
      </c>
      <c r="I10" s="11">
        <v>0</v>
      </c>
      <c r="J10">
        <f t="shared" si="0"/>
        <v>0</v>
      </c>
      <c r="K10" s="27">
        <v>4</v>
      </c>
      <c r="L10" s="15">
        <f t="shared" si="1"/>
        <v>4</v>
      </c>
      <c r="M10" s="15">
        <f t="shared" si="1"/>
        <v>4</v>
      </c>
      <c r="N10" s="15">
        <f t="shared" si="1"/>
        <v>4</v>
      </c>
      <c r="O10" s="15">
        <f t="shared" si="1"/>
        <v>4</v>
      </c>
      <c r="P10" s="15">
        <f t="shared" si="1"/>
        <v>4</v>
      </c>
    </row>
    <row r="11" spans="1:16" s="2" customFormat="1" ht="12" outlineLevel="1">
      <c r="A11" s="12"/>
      <c r="B11" s="16"/>
      <c r="C11" t="s">
        <v>70</v>
      </c>
      <c r="D11"/>
      <c r="E11"/>
      <c r="F11" s="11">
        <v>0</v>
      </c>
      <c r="G11" s="11">
        <v>0</v>
      </c>
      <c r="H11" s="11">
        <v>0</v>
      </c>
      <c r="I11" s="11">
        <v>0</v>
      </c>
      <c r="J11">
        <f t="shared" si="0"/>
        <v>0</v>
      </c>
      <c r="K11" s="27">
        <v>5</v>
      </c>
      <c r="L11" s="15">
        <f t="shared" si="1"/>
        <v>5</v>
      </c>
      <c r="M11" s="15">
        <f t="shared" si="1"/>
        <v>5</v>
      </c>
      <c r="N11" s="15">
        <f t="shared" si="1"/>
        <v>5</v>
      </c>
      <c r="O11" s="15">
        <f t="shared" si="1"/>
        <v>5</v>
      </c>
      <c r="P11" s="15">
        <f t="shared" si="1"/>
        <v>5</v>
      </c>
    </row>
    <row r="12" spans="2:16" ht="12" outlineLevel="1">
      <c r="B12" s="16"/>
      <c r="C12" t="s">
        <v>36</v>
      </c>
      <c r="F12" s="11">
        <v>0.03</v>
      </c>
      <c r="G12" s="11">
        <v>0.03</v>
      </c>
      <c r="H12" s="11">
        <v>0.03</v>
      </c>
      <c r="I12" s="11">
        <v>0.03</v>
      </c>
      <c r="J12">
        <f t="shared" si="0"/>
        <v>0.03</v>
      </c>
      <c r="K12" s="25">
        <v>47000</v>
      </c>
      <c r="L12" s="8">
        <f t="shared" si="1"/>
        <v>48410</v>
      </c>
      <c r="M12" s="8">
        <f t="shared" si="1"/>
        <v>49862.3</v>
      </c>
      <c r="N12" s="8">
        <f t="shared" si="1"/>
        <v>51358.169</v>
      </c>
      <c r="O12" s="8">
        <f t="shared" si="1"/>
        <v>52898.914070000006</v>
      </c>
      <c r="P12" s="8">
        <f t="shared" si="1"/>
        <v>54485.88149210001</v>
      </c>
    </row>
    <row r="13" spans="2:16" ht="12" outlineLevel="1">
      <c r="B13" s="16"/>
      <c r="C13" t="s">
        <v>37</v>
      </c>
      <c r="F13" s="11">
        <v>0.03</v>
      </c>
      <c r="G13" s="11">
        <v>0.03</v>
      </c>
      <c r="H13" s="11">
        <v>0.03</v>
      </c>
      <c r="I13" s="11">
        <v>0.03</v>
      </c>
      <c r="J13">
        <f t="shared" si="0"/>
        <v>0.03</v>
      </c>
      <c r="K13" s="25">
        <v>85000</v>
      </c>
      <c r="L13" s="8">
        <f t="shared" si="1"/>
        <v>87550</v>
      </c>
      <c r="M13" s="8">
        <f t="shared" si="1"/>
        <v>90176.5</v>
      </c>
      <c r="N13" s="8">
        <f t="shared" si="1"/>
        <v>92881.795</v>
      </c>
      <c r="O13" s="8">
        <f t="shared" si="1"/>
        <v>95668.24885</v>
      </c>
      <c r="P13" s="8">
        <f t="shared" si="1"/>
        <v>98538.2963155</v>
      </c>
    </row>
    <row r="14" spans="2:16" ht="12" outlineLevel="1">
      <c r="B14" s="16"/>
      <c r="C14" t="s">
        <v>38</v>
      </c>
      <c r="F14" s="11">
        <v>0.03</v>
      </c>
      <c r="G14" s="11">
        <v>0.03</v>
      </c>
      <c r="H14" s="11">
        <v>0.03</v>
      </c>
      <c r="I14" s="11">
        <v>0.03</v>
      </c>
      <c r="J14">
        <f t="shared" si="0"/>
        <v>0.03</v>
      </c>
      <c r="K14" s="25">
        <v>35000</v>
      </c>
      <c r="L14" s="8">
        <f t="shared" si="1"/>
        <v>36050</v>
      </c>
      <c r="M14" s="8">
        <f t="shared" si="1"/>
        <v>37131.5</v>
      </c>
      <c r="N14" s="8">
        <f t="shared" si="1"/>
        <v>38245.445</v>
      </c>
      <c r="O14" s="8">
        <f t="shared" si="1"/>
        <v>39392.80835</v>
      </c>
      <c r="P14" s="8">
        <f t="shared" si="1"/>
        <v>40574.5926005</v>
      </c>
    </row>
    <row r="15" spans="2:16" ht="12" outlineLevel="1">
      <c r="B15" s="16"/>
      <c r="C15" t="s">
        <v>80</v>
      </c>
      <c r="F15" s="11">
        <v>0</v>
      </c>
      <c r="G15" s="11">
        <v>0</v>
      </c>
      <c r="H15" s="11">
        <v>0</v>
      </c>
      <c r="I15" s="11">
        <v>0</v>
      </c>
      <c r="J15">
        <f t="shared" si="0"/>
        <v>0</v>
      </c>
      <c r="K15" s="25">
        <v>0</v>
      </c>
      <c r="L15" s="8">
        <f t="shared" si="1"/>
        <v>0</v>
      </c>
      <c r="M15" s="8">
        <f t="shared" si="1"/>
        <v>0</v>
      </c>
      <c r="N15" s="8">
        <f t="shared" si="1"/>
        <v>0</v>
      </c>
      <c r="O15" s="8">
        <f t="shared" si="1"/>
        <v>0</v>
      </c>
      <c r="P15" s="8">
        <f t="shared" si="1"/>
        <v>0</v>
      </c>
    </row>
    <row r="16" spans="2:16" ht="12" outlineLevel="1">
      <c r="B16" s="16"/>
      <c r="C16" t="s">
        <v>44</v>
      </c>
      <c r="F16" s="11">
        <v>0.03</v>
      </c>
      <c r="G16" s="11">
        <v>0.03</v>
      </c>
      <c r="H16" s="11">
        <v>0.05</v>
      </c>
      <c r="I16" s="11">
        <v>0.03</v>
      </c>
      <c r="J16">
        <f t="shared" si="0"/>
        <v>0.03</v>
      </c>
      <c r="K16" s="25">
        <v>15000</v>
      </c>
      <c r="L16" s="8">
        <f t="shared" si="1"/>
        <v>15450</v>
      </c>
      <c r="M16" s="8">
        <f t="shared" si="1"/>
        <v>15913.5</v>
      </c>
      <c r="N16" s="8">
        <f t="shared" si="1"/>
        <v>16390.905</v>
      </c>
      <c r="O16" s="8">
        <f t="shared" si="1"/>
        <v>16882.632149999998</v>
      </c>
      <c r="P16" s="8">
        <f t="shared" si="1"/>
        <v>17389.1111145</v>
      </c>
    </row>
    <row r="17" spans="2:16" ht="12">
      <c r="B17" s="16"/>
      <c r="C17" s="14" t="s">
        <v>0</v>
      </c>
      <c r="F17" s="11">
        <v>0.03</v>
      </c>
      <c r="G17" s="11">
        <v>0.03</v>
      </c>
      <c r="H17" s="11">
        <v>0.03</v>
      </c>
      <c r="I17" s="11">
        <v>0.2</v>
      </c>
      <c r="J17">
        <f t="shared" si="0"/>
        <v>0.03</v>
      </c>
      <c r="K17" s="25">
        <v>50000</v>
      </c>
      <c r="L17" s="8">
        <f>K17*(1+$J17)</f>
        <v>51500</v>
      </c>
      <c r="M17" s="8">
        <f>L17*(1+$J17)</f>
        <v>53045</v>
      </c>
      <c r="N17" s="8">
        <f>M17*(1+$J17)</f>
        <v>54636.35</v>
      </c>
      <c r="O17" s="8">
        <f>N17*(1+$J17)</f>
        <v>56275.4405</v>
      </c>
      <c r="P17" s="8">
        <f>O17*(1+$J17)</f>
        <v>57963.703714999996</v>
      </c>
    </row>
    <row r="18" spans="2:16" ht="12">
      <c r="B18" s="16"/>
      <c r="C18" s="14" t="s">
        <v>28</v>
      </c>
      <c r="F18" s="24">
        <v>0.07</v>
      </c>
      <c r="G18" s="24">
        <v>0.07</v>
      </c>
      <c r="H18" s="24">
        <v>-0.05</v>
      </c>
      <c r="I18" s="24">
        <v>0.15</v>
      </c>
      <c r="J18">
        <f t="shared" si="0"/>
        <v>0.07</v>
      </c>
      <c r="K18" s="21">
        <f aca="true" t="shared" si="2" ref="K18:P19">$J18*K$21</f>
        <v>70000</v>
      </c>
      <c r="L18" s="21">
        <f t="shared" si="2"/>
        <v>75250</v>
      </c>
      <c r="M18" s="21">
        <f t="shared" si="2"/>
        <v>80736.25000000001</v>
      </c>
      <c r="N18" s="21">
        <f t="shared" si="2"/>
        <v>86467.80625000001</v>
      </c>
      <c r="O18" s="21">
        <f t="shared" si="2"/>
        <v>92454.04590625002</v>
      </c>
      <c r="P18" s="21">
        <f t="shared" si="2"/>
        <v>98704.67788890626</v>
      </c>
    </row>
    <row r="19" spans="2:16" ht="12">
      <c r="B19" s="16"/>
      <c r="C19" s="14" t="s">
        <v>29</v>
      </c>
      <c r="F19" s="24">
        <v>0.045</v>
      </c>
      <c r="G19" s="24">
        <v>0.045</v>
      </c>
      <c r="H19" s="24">
        <v>0</v>
      </c>
      <c r="I19" s="24">
        <v>0.045</v>
      </c>
      <c r="J19">
        <f t="shared" si="0"/>
        <v>0.045</v>
      </c>
      <c r="K19" s="21">
        <f t="shared" si="2"/>
        <v>45000</v>
      </c>
      <c r="L19" s="21">
        <f t="shared" si="2"/>
        <v>48375</v>
      </c>
      <c r="M19" s="21">
        <f t="shared" si="2"/>
        <v>51901.875</v>
      </c>
      <c r="N19" s="21">
        <f t="shared" si="2"/>
        <v>55586.446875</v>
      </c>
      <c r="O19" s="21">
        <f t="shared" si="2"/>
        <v>59434.743796875</v>
      </c>
      <c r="P19" s="21">
        <f t="shared" si="2"/>
        <v>63453.00721429687</v>
      </c>
    </row>
    <row r="20" spans="2:16" ht="12">
      <c r="B20" s="16"/>
      <c r="H20"/>
      <c r="I20"/>
      <c r="J20"/>
      <c r="K20" s="8"/>
      <c r="L20" s="8"/>
      <c r="M20" s="8"/>
      <c r="N20" s="8"/>
      <c r="O20" s="8"/>
      <c r="P20" s="8"/>
    </row>
    <row r="21" spans="1:17" ht="12">
      <c r="A21" s="12" t="s">
        <v>84</v>
      </c>
      <c r="B21" s="16"/>
      <c r="C21" s="14"/>
      <c r="H21"/>
      <c r="I21"/>
      <c r="J21"/>
      <c r="K21" s="25">
        <v>1000000</v>
      </c>
      <c r="L21" s="8">
        <f aca="true" t="shared" si="3" ref="L21:Q21">K21+K17+K18-K19</f>
        <v>1075000</v>
      </c>
      <c r="M21" s="8">
        <f t="shared" si="3"/>
        <v>1153375</v>
      </c>
      <c r="N21" s="8">
        <f t="shared" si="3"/>
        <v>1235254.375</v>
      </c>
      <c r="O21" s="8">
        <f t="shared" si="3"/>
        <v>1320772.084375</v>
      </c>
      <c r="P21" s="8">
        <f t="shared" si="3"/>
        <v>1410066.826984375</v>
      </c>
      <c r="Q21" s="8">
        <f t="shared" si="3"/>
        <v>1503282.2013739846</v>
      </c>
    </row>
    <row r="22" spans="2:16" ht="12">
      <c r="B22" s="16"/>
      <c r="C22" s="14"/>
      <c r="H22"/>
      <c r="I22"/>
      <c r="J22"/>
      <c r="K22" s="8"/>
      <c r="L22" s="8"/>
      <c r="M22" s="8"/>
      <c r="N22" s="8"/>
      <c r="O22" s="8"/>
      <c r="P22" s="8"/>
    </row>
    <row r="23" spans="1:16" s="2" customFormat="1" ht="12">
      <c r="A23" s="12" t="s">
        <v>10</v>
      </c>
      <c r="B23" s="16"/>
      <c r="C23"/>
      <c r="D23"/>
      <c r="E23"/>
      <c r="F23" s="9"/>
      <c r="G23" s="9"/>
      <c r="H23" s="9"/>
      <c r="I23" s="9"/>
      <c r="J23"/>
      <c r="K23" s="8"/>
      <c r="L23" s="8"/>
      <c r="M23" s="8"/>
      <c r="N23" s="8"/>
      <c r="O23" s="8"/>
      <c r="P23" s="8"/>
    </row>
    <row r="24" spans="1:25" s="2" customFormat="1" ht="12" outlineLevel="1">
      <c r="A24" s="12"/>
      <c r="B24" s="16" t="s">
        <v>12</v>
      </c>
      <c r="C24"/>
      <c r="D24"/>
      <c r="E24"/>
      <c r="F24" s="9"/>
      <c r="G24" s="9"/>
      <c r="H24" s="9"/>
      <c r="I24" s="9"/>
      <c r="J24"/>
      <c r="K24" s="8"/>
      <c r="L24" s="8"/>
      <c r="M24" s="8"/>
      <c r="N24" s="8"/>
      <c r="O24" s="8"/>
      <c r="P24" s="8"/>
      <c r="R24"/>
      <c r="S24"/>
      <c r="T24"/>
      <c r="U24"/>
      <c r="V24"/>
      <c r="W24"/>
      <c r="X24"/>
      <c r="Y24"/>
    </row>
    <row r="25" spans="2:16" ht="12" outlineLevel="1">
      <c r="B25" s="16"/>
      <c r="C25" t="s">
        <v>62</v>
      </c>
      <c r="D25" s="6"/>
      <c r="E25" s="6"/>
      <c r="H25"/>
      <c r="I25"/>
      <c r="J25">
        <v>0.03</v>
      </c>
      <c r="K25" s="8">
        <f aca="true" t="shared" si="4" ref="K25:P25">K5*K6</f>
        <v>4125000</v>
      </c>
      <c r="L25" s="8">
        <f t="shared" si="4"/>
        <v>4331250</v>
      </c>
      <c r="M25" s="8">
        <f t="shared" si="4"/>
        <v>4547812.5</v>
      </c>
      <c r="N25" s="8">
        <f t="shared" si="4"/>
        <v>4775203.125</v>
      </c>
      <c r="O25" s="8">
        <f t="shared" si="4"/>
        <v>5013963.28125</v>
      </c>
      <c r="P25" s="8">
        <f t="shared" si="4"/>
        <v>5264661.4453125</v>
      </c>
    </row>
    <row r="26" spans="2:16" ht="12" outlineLevel="1">
      <c r="B26" s="16"/>
      <c r="C26" t="s">
        <v>71</v>
      </c>
      <c r="F26" s="11">
        <v>0</v>
      </c>
      <c r="G26" s="11">
        <v>0</v>
      </c>
      <c r="H26" s="11">
        <v>0</v>
      </c>
      <c r="I26" s="11">
        <v>0.08</v>
      </c>
      <c r="J26">
        <f>INDEX(F26:I26,,$D$2)</f>
        <v>0</v>
      </c>
      <c r="K26" s="25">
        <v>47000</v>
      </c>
      <c r="L26" s="8">
        <f aca="true" t="shared" si="5" ref="L26:P27">K26*(1+$J26)</f>
        <v>47000</v>
      </c>
      <c r="M26" s="8">
        <f t="shared" si="5"/>
        <v>47000</v>
      </c>
      <c r="N26" s="8">
        <f t="shared" si="5"/>
        <v>47000</v>
      </c>
      <c r="O26" s="8">
        <f t="shared" si="5"/>
        <v>47000</v>
      </c>
      <c r="P26" s="8">
        <f t="shared" si="5"/>
        <v>47000</v>
      </c>
    </row>
    <row r="27" spans="2:16" ht="12" outlineLevel="1">
      <c r="B27" s="16"/>
      <c r="C27" s="14" t="s">
        <v>74</v>
      </c>
      <c r="F27" s="11">
        <v>0</v>
      </c>
      <c r="G27" s="11">
        <v>0</v>
      </c>
      <c r="H27" s="11">
        <v>0</v>
      </c>
      <c r="I27" s="11">
        <v>0.06</v>
      </c>
      <c r="J27">
        <f>INDEX(F27:I27,,$D$2)</f>
        <v>0</v>
      </c>
      <c r="K27" s="25">
        <v>10000</v>
      </c>
      <c r="L27" s="8">
        <f t="shared" si="5"/>
        <v>10000</v>
      </c>
      <c r="M27" s="8">
        <f t="shared" si="5"/>
        <v>10000</v>
      </c>
      <c r="N27" s="8">
        <f t="shared" si="5"/>
        <v>10000</v>
      </c>
      <c r="O27" s="8">
        <f t="shared" si="5"/>
        <v>10000</v>
      </c>
      <c r="P27" s="8">
        <f t="shared" si="5"/>
        <v>10000</v>
      </c>
    </row>
    <row r="28" spans="2:18" ht="12" outlineLevel="1">
      <c r="B28" s="18" t="s">
        <v>47</v>
      </c>
      <c r="F28" s="9"/>
      <c r="G28" s="9"/>
      <c r="H28" s="9"/>
      <c r="I28" s="9"/>
      <c r="J28"/>
      <c r="K28" s="8">
        <f aca="true" t="shared" si="6" ref="K28:P28">SUM(K25:K27)</f>
        <v>4182000</v>
      </c>
      <c r="L28" s="8">
        <f t="shared" si="6"/>
        <v>4388250</v>
      </c>
      <c r="M28" s="8">
        <f t="shared" si="6"/>
        <v>4604812.5</v>
      </c>
      <c r="N28" s="8">
        <f t="shared" si="6"/>
        <v>4832203.125</v>
      </c>
      <c r="O28" s="8">
        <f t="shared" si="6"/>
        <v>5070963.28125</v>
      </c>
      <c r="P28" s="8">
        <f t="shared" si="6"/>
        <v>5321661.4453125</v>
      </c>
      <c r="R28" s="4"/>
    </row>
    <row r="29" spans="2:16" ht="12" outlineLevel="1">
      <c r="B29" s="16" t="s">
        <v>34</v>
      </c>
      <c r="F29" s="9"/>
      <c r="G29" s="9"/>
      <c r="H29" s="9"/>
      <c r="I29" s="9"/>
      <c r="J29"/>
      <c r="K29" s="8"/>
      <c r="L29" s="8"/>
      <c r="M29" s="8"/>
      <c r="N29" s="8"/>
      <c r="O29" s="8"/>
      <c r="P29" s="8"/>
    </row>
    <row r="30" spans="2:16" ht="12" outlineLevel="1">
      <c r="B30" s="16"/>
      <c r="C30" t="s">
        <v>59</v>
      </c>
      <c r="H30"/>
      <c r="I30"/>
      <c r="J30"/>
      <c r="K30" s="8">
        <f aca="true" t="shared" si="7" ref="K30:P30">-K7*K8</f>
        <v>-573750</v>
      </c>
      <c r="L30" s="8">
        <f t="shared" si="7"/>
        <v>-573750</v>
      </c>
      <c r="M30" s="8">
        <f t="shared" si="7"/>
        <v>-573750</v>
      </c>
      <c r="N30" s="8">
        <f t="shared" si="7"/>
        <v>-573750</v>
      </c>
      <c r="O30" s="8">
        <f t="shared" si="7"/>
        <v>-573750</v>
      </c>
      <c r="P30" s="8">
        <f t="shared" si="7"/>
        <v>-573750</v>
      </c>
    </row>
    <row r="31" spans="2:16" ht="12" customHeight="1" outlineLevel="1">
      <c r="B31" s="16"/>
      <c r="C31" t="s">
        <v>21</v>
      </c>
      <c r="F31" s="11">
        <v>0</v>
      </c>
      <c r="G31" s="11">
        <v>0</v>
      </c>
      <c r="H31" s="11">
        <v>0.1</v>
      </c>
      <c r="I31" s="11">
        <v>0</v>
      </c>
      <c r="J31">
        <f>INDEX(F31:I31,,$D$2)</f>
        <v>0</v>
      </c>
      <c r="K31" s="25">
        <v>-80000</v>
      </c>
      <c r="L31" s="8">
        <f>K31*(1+$J31)</f>
        <v>-80000</v>
      </c>
      <c r="M31" s="8">
        <f>L31*(1+$J31)</f>
        <v>-80000</v>
      </c>
      <c r="N31" s="8">
        <f>M31*(1+$J31)</f>
        <v>-80000</v>
      </c>
      <c r="O31" s="8">
        <f>N31*(1+$J31)</f>
        <v>-80000</v>
      </c>
      <c r="P31" s="8">
        <f>O31*(1+$J31)</f>
        <v>-80000</v>
      </c>
    </row>
    <row r="32" spans="2:16" ht="12" outlineLevel="1">
      <c r="B32" s="18" t="s">
        <v>42</v>
      </c>
      <c r="H32"/>
      <c r="I32"/>
      <c r="J32"/>
      <c r="K32" s="8">
        <f aca="true" t="shared" si="8" ref="K32:P32">SUM(K30:K31)</f>
        <v>-653750</v>
      </c>
      <c r="L32" s="8">
        <f t="shared" si="8"/>
        <v>-653750</v>
      </c>
      <c r="M32" s="8">
        <f t="shared" si="8"/>
        <v>-653750</v>
      </c>
      <c r="N32" s="8">
        <f t="shared" si="8"/>
        <v>-653750</v>
      </c>
      <c r="O32" s="8">
        <f t="shared" si="8"/>
        <v>-653750</v>
      </c>
      <c r="P32" s="8">
        <f t="shared" si="8"/>
        <v>-653750</v>
      </c>
    </row>
    <row r="33" spans="2:16" ht="12" outlineLevel="1">
      <c r="B33" s="18" t="s">
        <v>78</v>
      </c>
      <c r="C33" s="18"/>
      <c r="H33"/>
      <c r="I33"/>
      <c r="J33"/>
      <c r="K33" s="8">
        <f aca="true" t="shared" si="9" ref="K33:P33">K28+K32</f>
        <v>3528250</v>
      </c>
      <c r="L33" s="8">
        <f t="shared" si="9"/>
        <v>3734500</v>
      </c>
      <c r="M33" s="8">
        <f t="shared" si="9"/>
        <v>3951062.5</v>
      </c>
      <c r="N33" s="8">
        <f t="shared" si="9"/>
        <v>4178453.125</v>
      </c>
      <c r="O33" s="8">
        <f t="shared" si="9"/>
        <v>4417213.28125</v>
      </c>
      <c r="P33" s="8">
        <f t="shared" si="9"/>
        <v>4667911.4453125</v>
      </c>
    </row>
    <row r="34" spans="1:16" s="2" customFormat="1" ht="12" outlineLevel="1">
      <c r="A34" s="12"/>
      <c r="B34" s="16" t="s">
        <v>46</v>
      </c>
      <c r="C34"/>
      <c r="D34"/>
      <c r="E34"/>
      <c r="F34" s="9"/>
      <c r="G34" s="9"/>
      <c r="H34" s="9"/>
      <c r="I34" s="9"/>
      <c r="J34"/>
      <c r="K34" s="8"/>
      <c r="L34" s="8"/>
      <c r="M34" s="8"/>
      <c r="N34" s="8"/>
      <c r="O34" s="8"/>
      <c r="P34" s="8"/>
    </row>
    <row r="35" spans="2:16" ht="12" outlineLevel="1">
      <c r="B35" s="16"/>
      <c r="C35" s="14" t="s">
        <v>1</v>
      </c>
      <c r="H35"/>
      <c r="I35"/>
      <c r="J35"/>
      <c r="K35" s="8">
        <f aca="true" t="shared" si="10" ref="K35:P35">K19</f>
        <v>45000</v>
      </c>
      <c r="L35" s="8">
        <f t="shared" si="10"/>
        <v>48375</v>
      </c>
      <c r="M35" s="8">
        <f t="shared" si="10"/>
        <v>51901.875</v>
      </c>
      <c r="N35" s="8">
        <f t="shared" si="10"/>
        <v>55586.446875</v>
      </c>
      <c r="O35" s="8">
        <f t="shared" si="10"/>
        <v>59434.743796875</v>
      </c>
      <c r="P35" s="8">
        <f t="shared" si="10"/>
        <v>63453.00721429687</v>
      </c>
    </row>
    <row r="36" spans="2:16" ht="12" outlineLevel="1">
      <c r="B36" s="16"/>
      <c r="C36" s="14" t="s">
        <v>82</v>
      </c>
      <c r="F36" s="11">
        <v>0.03</v>
      </c>
      <c r="G36" s="11">
        <v>0.03</v>
      </c>
      <c r="H36" s="11">
        <v>0.03</v>
      </c>
      <c r="I36" s="11">
        <v>0.03</v>
      </c>
      <c r="J36">
        <f>INDEX(F36:I36,,$D$2)</f>
        <v>0.03</v>
      </c>
      <c r="K36" s="25">
        <v>130000</v>
      </c>
      <c r="L36" s="8">
        <f>K36*(1+$J36)</f>
        <v>133900</v>
      </c>
      <c r="M36" s="8">
        <f>L36*(1+$J36)</f>
        <v>137917</v>
      </c>
      <c r="N36" s="8">
        <f>M36*(1+$J36)</f>
        <v>142054.51</v>
      </c>
      <c r="O36" s="8">
        <f>N36*(1+$J36)</f>
        <v>146316.1453</v>
      </c>
      <c r="P36" s="8">
        <f>O36*(1+$J36)</f>
        <v>150705.629659</v>
      </c>
    </row>
    <row r="37" spans="2:16" ht="12" outlineLevel="1">
      <c r="B37" s="16"/>
      <c r="C37" s="14" t="s">
        <v>83</v>
      </c>
      <c r="F37" s="11">
        <v>0.03</v>
      </c>
      <c r="G37" s="11">
        <v>0.03</v>
      </c>
      <c r="H37" s="11">
        <v>0.03</v>
      </c>
      <c r="I37" s="11">
        <v>0.03</v>
      </c>
      <c r="J37">
        <f>INDEX(F37:I37,,$D$2)</f>
        <v>0.03</v>
      </c>
      <c r="K37" s="25">
        <v>30000</v>
      </c>
      <c r="L37" s="8">
        <f aca="true" t="shared" si="11" ref="L37:P38">K37*(1+$J37)</f>
        <v>30900</v>
      </c>
      <c r="M37" s="8">
        <f t="shared" si="11"/>
        <v>31827</v>
      </c>
      <c r="N37" s="8">
        <f t="shared" si="11"/>
        <v>32781.81</v>
      </c>
      <c r="O37" s="8">
        <f t="shared" si="11"/>
        <v>33765.264299999995</v>
      </c>
      <c r="P37" s="8">
        <f t="shared" si="11"/>
        <v>34778.222229</v>
      </c>
    </row>
    <row r="38" spans="2:16" ht="12" outlineLevel="1">
      <c r="B38" s="16"/>
      <c r="C38" s="14" t="s">
        <v>74</v>
      </c>
      <c r="F38" s="11">
        <v>0.03</v>
      </c>
      <c r="G38" s="11">
        <v>0.03</v>
      </c>
      <c r="H38" s="11">
        <v>0.03</v>
      </c>
      <c r="I38" s="11">
        <v>0.03</v>
      </c>
      <c r="J38">
        <f>INDEX(F38:I38,,$D$2)</f>
        <v>0.03</v>
      </c>
      <c r="K38" s="25">
        <v>10000</v>
      </c>
      <c r="L38" s="8">
        <f t="shared" si="11"/>
        <v>10300</v>
      </c>
      <c r="M38" s="8">
        <f t="shared" si="11"/>
        <v>10609</v>
      </c>
      <c r="N38" s="8">
        <f t="shared" si="11"/>
        <v>10927.27</v>
      </c>
      <c r="O38" s="8">
        <f t="shared" si="11"/>
        <v>11255.0881</v>
      </c>
      <c r="P38" s="8">
        <f t="shared" si="11"/>
        <v>11592.740743</v>
      </c>
    </row>
    <row r="39" spans="2:16" ht="12" outlineLevel="1">
      <c r="B39" s="18" t="s">
        <v>45</v>
      </c>
      <c r="F39" s="9"/>
      <c r="G39" s="9"/>
      <c r="H39" s="9"/>
      <c r="I39" s="9"/>
      <c r="J39"/>
      <c r="K39" s="8">
        <f aca="true" t="shared" si="12" ref="K39:P39">SUM(K35:K38)</f>
        <v>215000</v>
      </c>
      <c r="L39" s="8">
        <f t="shared" si="12"/>
        <v>223475</v>
      </c>
      <c r="M39" s="8">
        <f t="shared" si="12"/>
        <v>232254.875</v>
      </c>
      <c r="N39" s="8">
        <f t="shared" si="12"/>
        <v>241350.036875</v>
      </c>
      <c r="O39" s="8">
        <f t="shared" si="12"/>
        <v>250771.241496875</v>
      </c>
      <c r="P39" s="8">
        <f t="shared" si="12"/>
        <v>260529.59984529688</v>
      </c>
    </row>
    <row r="40" spans="2:16" ht="12">
      <c r="B40" s="19" t="s">
        <v>57</v>
      </c>
      <c r="F40" s="9"/>
      <c r="G40" s="9"/>
      <c r="H40" s="9"/>
      <c r="I40" s="9"/>
      <c r="J40"/>
      <c r="K40" s="8">
        <f aca="true" t="shared" si="13" ref="K40:P40">K28+K32+K39</f>
        <v>3743250</v>
      </c>
      <c r="L40" s="8">
        <f t="shared" si="13"/>
        <v>3957975</v>
      </c>
      <c r="M40" s="8">
        <f t="shared" si="13"/>
        <v>4183317.375</v>
      </c>
      <c r="N40" s="8">
        <f t="shared" si="13"/>
        <v>4419803.161875</v>
      </c>
      <c r="O40" s="8">
        <f t="shared" si="13"/>
        <v>4667984.522746875</v>
      </c>
      <c r="P40" s="8">
        <f t="shared" si="13"/>
        <v>4928441.045157797</v>
      </c>
    </row>
    <row r="41" spans="1:16" s="2" customFormat="1" ht="14.25" customHeight="1">
      <c r="A41" s="12"/>
      <c r="B41" s="16"/>
      <c r="C41"/>
      <c r="D41"/>
      <c r="E41"/>
      <c r="F41" s="9"/>
      <c r="G41" s="9"/>
      <c r="H41" s="9"/>
      <c r="I41" s="9"/>
      <c r="J41"/>
      <c r="K41" s="8"/>
      <c r="L41" s="8"/>
      <c r="M41" s="8"/>
      <c r="N41" s="8"/>
      <c r="O41" s="8"/>
      <c r="P41" s="8"/>
    </row>
    <row r="42" spans="1:16" s="2" customFormat="1" ht="14.25" customHeight="1">
      <c r="A42" s="12" t="s">
        <v>35</v>
      </c>
      <c r="B42" s="16"/>
      <c r="C42"/>
      <c r="D42"/>
      <c r="E42"/>
      <c r="F42" s="9"/>
      <c r="G42" s="9"/>
      <c r="H42" s="9"/>
      <c r="I42" s="9"/>
      <c r="J42"/>
      <c r="K42" s="8"/>
      <c r="L42" s="8"/>
      <c r="M42" s="8"/>
      <c r="N42" s="8"/>
      <c r="O42" s="8"/>
      <c r="P42" s="8"/>
    </row>
    <row r="43" spans="1:25" s="2" customFormat="1" ht="14.25" customHeight="1" outlineLevel="1">
      <c r="A43" s="12"/>
      <c r="B43" s="17" t="s">
        <v>20</v>
      </c>
      <c r="C43"/>
      <c r="D43"/>
      <c r="E43"/>
      <c r="F43" s="9"/>
      <c r="G43" s="9"/>
      <c r="H43" s="9"/>
      <c r="I43" s="9"/>
      <c r="J43"/>
      <c r="K43" s="8"/>
      <c r="L43" s="8"/>
      <c r="M43" s="8"/>
      <c r="N43" s="8"/>
      <c r="O43" s="8"/>
      <c r="P43" s="8"/>
      <c r="R43"/>
      <c r="S43"/>
      <c r="T43"/>
      <c r="U43"/>
      <c r="V43"/>
      <c r="W43"/>
      <c r="X43"/>
      <c r="Y43"/>
    </row>
    <row r="44" spans="1:16" s="2" customFormat="1" ht="14.25" customHeight="1" outlineLevel="1">
      <c r="A44" s="12"/>
      <c r="B44" s="16"/>
      <c r="C44" t="s">
        <v>39</v>
      </c>
      <c r="D44"/>
      <c r="E44"/>
      <c r="F44"/>
      <c r="G44"/>
      <c r="H44"/>
      <c r="I44"/>
      <c r="J44"/>
      <c r="K44" s="8">
        <f aca="true" t="shared" si="14" ref="K44:P46">K9*K12</f>
        <v>1786000</v>
      </c>
      <c r="L44" s="8">
        <f t="shared" si="14"/>
        <v>1839580</v>
      </c>
      <c r="M44" s="8">
        <f t="shared" si="14"/>
        <v>1894767.4000000001</v>
      </c>
      <c r="N44" s="8">
        <f t="shared" si="14"/>
        <v>1951610.422</v>
      </c>
      <c r="O44" s="8">
        <f t="shared" si="14"/>
        <v>2010158.7346600003</v>
      </c>
      <c r="P44" s="8">
        <f t="shared" si="14"/>
        <v>2070463.4966998002</v>
      </c>
    </row>
    <row r="45" spans="1:16" s="2" customFormat="1" ht="14.25" customHeight="1" outlineLevel="1">
      <c r="A45" s="12"/>
      <c r="B45" s="16"/>
      <c r="C45" t="s">
        <v>40</v>
      </c>
      <c r="D45"/>
      <c r="E45"/>
      <c r="F45"/>
      <c r="G45"/>
      <c r="H45"/>
      <c r="I45"/>
      <c r="J45"/>
      <c r="K45" s="8">
        <f t="shared" si="14"/>
        <v>340000</v>
      </c>
      <c r="L45" s="8">
        <f t="shared" si="14"/>
        <v>350200</v>
      </c>
      <c r="M45" s="8">
        <f t="shared" si="14"/>
        <v>360706</v>
      </c>
      <c r="N45" s="8">
        <f t="shared" si="14"/>
        <v>371527.18</v>
      </c>
      <c r="O45" s="8">
        <f t="shared" si="14"/>
        <v>382672.9954</v>
      </c>
      <c r="P45" s="8">
        <f t="shared" si="14"/>
        <v>394153.185262</v>
      </c>
    </row>
    <row r="46" spans="1:16" s="2" customFormat="1" ht="14.25" customHeight="1" outlineLevel="1">
      <c r="A46" s="12"/>
      <c r="B46" s="16"/>
      <c r="C46" t="s">
        <v>41</v>
      </c>
      <c r="D46"/>
      <c r="E46"/>
      <c r="F46"/>
      <c r="G46"/>
      <c r="H46"/>
      <c r="I46"/>
      <c r="J46"/>
      <c r="K46" s="8">
        <f t="shared" si="14"/>
        <v>175000</v>
      </c>
      <c r="L46" s="8">
        <f t="shared" si="14"/>
        <v>180250</v>
      </c>
      <c r="M46" s="8">
        <f t="shared" si="14"/>
        <v>185657.5</v>
      </c>
      <c r="N46" s="8">
        <f t="shared" si="14"/>
        <v>191227.225</v>
      </c>
      <c r="O46" s="8">
        <f t="shared" si="14"/>
        <v>196964.04175</v>
      </c>
      <c r="P46" s="8">
        <f t="shared" si="14"/>
        <v>202872.9630025</v>
      </c>
    </row>
    <row r="47" spans="1:16" s="2" customFormat="1" ht="14.25" customHeight="1" outlineLevel="1">
      <c r="A47" s="12"/>
      <c r="B47" s="16"/>
      <c r="C47" t="s">
        <v>23</v>
      </c>
      <c r="D47"/>
      <c r="E47"/>
      <c r="F47" s="11">
        <v>0</v>
      </c>
      <c r="G47" s="11">
        <v>0</v>
      </c>
      <c r="H47" s="11">
        <v>0</v>
      </c>
      <c r="I47" s="11">
        <v>0</v>
      </c>
      <c r="J47">
        <f>INDEX(F47:I47,,$D$2)</f>
        <v>0</v>
      </c>
      <c r="K47" s="25">
        <v>33000</v>
      </c>
      <c r="L47" s="30">
        <f>K47*(1+$J47)</f>
        <v>33000</v>
      </c>
      <c r="M47" s="30">
        <f>L47*(1+$J47)</f>
        <v>33000</v>
      </c>
      <c r="N47" s="30">
        <f>M47*(1+$J47)</f>
        <v>33000</v>
      </c>
      <c r="O47" s="30">
        <f>N47*(1+$J47)</f>
        <v>33000</v>
      </c>
      <c r="P47" s="30">
        <f>O47*(1+$J47)</f>
        <v>33000</v>
      </c>
    </row>
    <row r="48" spans="1:16" s="2" customFormat="1" ht="14.25" customHeight="1" outlineLevel="1">
      <c r="A48" s="12"/>
      <c r="B48" s="16"/>
      <c r="C48" t="s">
        <v>33</v>
      </c>
      <c r="D48"/>
      <c r="E48"/>
      <c r="F48"/>
      <c r="G48"/>
      <c r="H48"/>
      <c r="I48"/>
      <c r="J48"/>
      <c r="K48" s="8">
        <f aca="true" t="shared" si="15" ref="K48:P48">SUM(K9:K11)*K16</f>
        <v>705000</v>
      </c>
      <c r="L48" s="8">
        <f t="shared" si="15"/>
        <v>726150</v>
      </c>
      <c r="M48" s="8">
        <f t="shared" si="15"/>
        <v>747934.5</v>
      </c>
      <c r="N48" s="8">
        <f t="shared" si="15"/>
        <v>770372.5349999999</v>
      </c>
      <c r="O48" s="8">
        <f t="shared" si="15"/>
        <v>793483.7110499999</v>
      </c>
      <c r="P48" s="8">
        <f t="shared" si="15"/>
        <v>817288.2223815</v>
      </c>
    </row>
    <row r="49" spans="1:16" s="2" customFormat="1" ht="14.25" customHeight="1" outlineLevel="1">
      <c r="A49" s="12"/>
      <c r="B49" s="18" t="s">
        <v>43</v>
      </c>
      <c r="D49"/>
      <c r="E49"/>
      <c r="F49" s="9"/>
      <c r="G49" s="9"/>
      <c r="H49" s="9"/>
      <c r="I49" s="9"/>
      <c r="J49"/>
      <c r="K49" s="8">
        <f aca="true" t="shared" si="16" ref="K49:P49">SUM(K44:K48)</f>
        <v>3039000</v>
      </c>
      <c r="L49" s="8">
        <f t="shared" si="16"/>
        <v>3129180</v>
      </c>
      <c r="M49" s="8">
        <f t="shared" si="16"/>
        <v>3222065.4000000004</v>
      </c>
      <c r="N49" s="8">
        <f t="shared" si="16"/>
        <v>3317737.3619999997</v>
      </c>
      <c r="O49" s="8">
        <f t="shared" si="16"/>
        <v>3416279.4828600003</v>
      </c>
      <c r="P49" s="8">
        <f t="shared" si="16"/>
        <v>3517777.8673458006</v>
      </c>
    </row>
    <row r="50" spans="1:16" s="2" customFormat="1" ht="14.25" customHeight="1" outlineLevel="1">
      <c r="A50" s="12"/>
      <c r="B50" s="17" t="s">
        <v>64</v>
      </c>
      <c r="C50"/>
      <c r="D50"/>
      <c r="E50"/>
      <c r="F50" s="9"/>
      <c r="G50" s="9"/>
      <c r="H50" s="9"/>
      <c r="I50" s="9"/>
      <c r="J50"/>
      <c r="K50" s="8"/>
      <c r="L50" s="8"/>
      <c r="M50" s="8"/>
      <c r="N50" s="8"/>
      <c r="O50" s="8"/>
      <c r="P50" s="8"/>
    </row>
    <row r="51" spans="1:16" s="2" customFormat="1" ht="14.25" customHeight="1" outlineLevel="1">
      <c r="A51" s="12"/>
      <c r="B51" s="16"/>
      <c r="C51" s="14" t="s">
        <v>2</v>
      </c>
      <c r="D51"/>
      <c r="E51"/>
      <c r="F51" s="11">
        <v>0.03</v>
      </c>
      <c r="G51" s="11">
        <v>0.03</v>
      </c>
      <c r="H51" s="11">
        <v>0.03</v>
      </c>
      <c r="I51" s="11">
        <v>0.03</v>
      </c>
      <c r="J51">
        <f aca="true" t="shared" si="17" ref="J51:J56">INDEX(F51:I51,,$D$2)</f>
        <v>0.03</v>
      </c>
      <c r="K51" s="25">
        <v>500000</v>
      </c>
      <c r="L51" s="8">
        <f aca="true" t="shared" si="18" ref="L51:P54">K51*(1+$J51)</f>
        <v>515000</v>
      </c>
      <c r="M51" s="8">
        <f t="shared" si="18"/>
        <v>530450</v>
      </c>
      <c r="N51" s="8">
        <f t="shared" si="18"/>
        <v>546363.5</v>
      </c>
      <c r="O51" s="8">
        <f t="shared" si="18"/>
        <v>562754.405</v>
      </c>
      <c r="P51" s="8">
        <f t="shared" si="18"/>
        <v>579637.03715</v>
      </c>
    </row>
    <row r="52" spans="1:16" s="2" customFormat="1" ht="14.25" customHeight="1" outlineLevel="1">
      <c r="A52" s="12"/>
      <c r="B52" s="16"/>
      <c r="C52" t="s">
        <v>66</v>
      </c>
      <c r="D52"/>
      <c r="E52"/>
      <c r="F52" s="11">
        <v>0.03</v>
      </c>
      <c r="G52" s="11">
        <v>0.03</v>
      </c>
      <c r="H52" s="11">
        <v>0.03</v>
      </c>
      <c r="I52" s="11">
        <v>0.03</v>
      </c>
      <c r="J52">
        <f t="shared" si="17"/>
        <v>0.03</v>
      </c>
      <c r="K52" s="25">
        <v>37000</v>
      </c>
      <c r="L52" s="8">
        <f t="shared" si="18"/>
        <v>38110</v>
      </c>
      <c r="M52" s="8">
        <f t="shared" si="18"/>
        <v>39253.3</v>
      </c>
      <c r="N52" s="8">
        <f t="shared" si="18"/>
        <v>40430.899000000005</v>
      </c>
      <c r="O52" s="8">
        <f t="shared" si="18"/>
        <v>41643.825970000005</v>
      </c>
      <c r="P52" s="8">
        <f t="shared" si="18"/>
        <v>42893.140749100006</v>
      </c>
    </row>
    <row r="53" spans="1:16" s="2" customFormat="1" ht="14.25" customHeight="1" outlineLevel="1">
      <c r="A53" s="12"/>
      <c r="B53" s="16"/>
      <c r="C53" s="14" t="s">
        <v>75</v>
      </c>
      <c r="D53"/>
      <c r="E53"/>
      <c r="F53" s="11">
        <v>0.03</v>
      </c>
      <c r="G53" s="11">
        <v>0.03</v>
      </c>
      <c r="H53" s="11">
        <v>0.03</v>
      </c>
      <c r="I53" s="11">
        <v>0.03</v>
      </c>
      <c r="J53">
        <f t="shared" si="17"/>
        <v>0.03</v>
      </c>
      <c r="K53" s="25">
        <v>50000</v>
      </c>
      <c r="L53" s="8">
        <f t="shared" si="18"/>
        <v>51500</v>
      </c>
      <c r="M53" s="8">
        <f t="shared" si="18"/>
        <v>53045</v>
      </c>
      <c r="N53" s="8">
        <f t="shared" si="18"/>
        <v>54636.35</v>
      </c>
      <c r="O53" s="8">
        <f t="shared" si="18"/>
        <v>56275.4405</v>
      </c>
      <c r="P53" s="8">
        <f t="shared" si="18"/>
        <v>57963.703714999996</v>
      </c>
    </row>
    <row r="54" spans="1:16" s="2" customFormat="1" ht="14.25" customHeight="1" outlineLevel="1">
      <c r="A54" s="12"/>
      <c r="B54" s="16"/>
      <c r="C54" s="14" t="s">
        <v>76</v>
      </c>
      <c r="D54"/>
      <c r="E54"/>
      <c r="F54" s="11">
        <v>0.03</v>
      </c>
      <c r="G54" s="11">
        <v>0.03</v>
      </c>
      <c r="H54" s="11">
        <v>0.03</v>
      </c>
      <c r="I54" s="11">
        <v>0.03</v>
      </c>
      <c r="J54">
        <f t="shared" si="17"/>
        <v>0.03</v>
      </c>
      <c r="K54" s="25">
        <v>77000</v>
      </c>
      <c r="L54" s="8">
        <f t="shared" si="18"/>
        <v>79310</v>
      </c>
      <c r="M54" s="8">
        <f t="shared" si="18"/>
        <v>81689.3</v>
      </c>
      <c r="N54" s="8">
        <f t="shared" si="18"/>
        <v>84139.979</v>
      </c>
      <c r="O54" s="8">
        <f t="shared" si="18"/>
        <v>86664.17837000001</v>
      </c>
      <c r="P54" s="8">
        <f t="shared" si="18"/>
        <v>89264.10372110001</v>
      </c>
    </row>
    <row r="55" spans="2:16" ht="12.75" customHeight="1" outlineLevel="1">
      <c r="B55" s="16"/>
      <c r="C55" t="s">
        <v>73</v>
      </c>
      <c r="F55" s="11">
        <v>0</v>
      </c>
      <c r="G55" s="11">
        <v>0</v>
      </c>
      <c r="H55" s="11">
        <v>0</v>
      </c>
      <c r="I55" s="11">
        <v>0</v>
      </c>
      <c r="J55">
        <f t="shared" si="17"/>
        <v>0</v>
      </c>
      <c r="K55" s="25">
        <v>0</v>
      </c>
      <c r="L55" s="8">
        <f aca="true" t="shared" si="19" ref="L55:P56">K55*(1+$J55)</f>
        <v>0</v>
      </c>
      <c r="M55" s="8">
        <f t="shared" si="19"/>
        <v>0</v>
      </c>
      <c r="N55" s="8">
        <f t="shared" si="19"/>
        <v>0</v>
      </c>
      <c r="O55" s="8">
        <f t="shared" si="19"/>
        <v>0</v>
      </c>
      <c r="P55" s="8">
        <f t="shared" si="19"/>
        <v>0</v>
      </c>
    </row>
    <row r="56" spans="2:16" ht="12.75" customHeight="1" outlineLevel="1">
      <c r="B56" s="16"/>
      <c r="C56" t="s">
        <v>65</v>
      </c>
      <c r="F56" s="11">
        <v>0</v>
      </c>
      <c r="G56" s="11">
        <v>0</v>
      </c>
      <c r="H56" s="11">
        <v>0</v>
      </c>
      <c r="I56" s="11">
        <v>0</v>
      </c>
      <c r="J56">
        <f t="shared" si="17"/>
        <v>0</v>
      </c>
      <c r="K56" s="25">
        <v>25000</v>
      </c>
      <c r="L56" s="8">
        <f t="shared" si="19"/>
        <v>25000</v>
      </c>
      <c r="M56" s="8">
        <f t="shared" si="19"/>
        <v>25000</v>
      </c>
      <c r="N56" s="8">
        <f t="shared" si="19"/>
        <v>25000</v>
      </c>
      <c r="O56" s="8">
        <f t="shared" si="19"/>
        <v>25000</v>
      </c>
      <c r="P56" s="8">
        <f t="shared" si="19"/>
        <v>25000</v>
      </c>
    </row>
    <row r="57" spans="2:16" ht="12" outlineLevel="1">
      <c r="B57" s="18" t="s">
        <v>72</v>
      </c>
      <c r="F57" s="9"/>
      <c r="G57" s="9"/>
      <c r="H57" s="9"/>
      <c r="I57" s="9"/>
      <c r="J57"/>
      <c r="K57" s="8">
        <f aca="true" t="shared" si="20" ref="K57:P57">SUM(K51:K56)</f>
        <v>689000</v>
      </c>
      <c r="L57" s="8">
        <f t="shared" si="20"/>
        <v>708920</v>
      </c>
      <c r="M57" s="8">
        <f t="shared" si="20"/>
        <v>729437.6000000001</v>
      </c>
      <c r="N57" s="8">
        <f t="shared" si="20"/>
        <v>750570.728</v>
      </c>
      <c r="O57" s="8">
        <f t="shared" si="20"/>
        <v>772337.84984</v>
      </c>
      <c r="P57" s="8">
        <f t="shared" si="20"/>
        <v>794757.9853352</v>
      </c>
    </row>
    <row r="58" spans="1:16" ht="12">
      <c r="A58" s="19" t="s">
        <v>58</v>
      </c>
      <c r="H58"/>
      <c r="I58"/>
      <c r="J58"/>
      <c r="K58" s="8">
        <f aca="true" t="shared" si="21" ref="K58:P58">K49+K57</f>
        <v>3728000</v>
      </c>
      <c r="L58" s="8">
        <f t="shared" si="21"/>
        <v>3838100</v>
      </c>
      <c r="M58" s="8">
        <f t="shared" si="21"/>
        <v>3951503.0000000005</v>
      </c>
      <c r="N58" s="8">
        <f t="shared" si="21"/>
        <v>4068308.09</v>
      </c>
      <c r="O58" s="8">
        <f t="shared" si="21"/>
        <v>4188617.3327</v>
      </c>
      <c r="P58" s="8">
        <f t="shared" si="21"/>
        <v>4312535.852681001</v>
      </c>
    </row>
    <row r="59" spans="8:16" ht="12">
      <c r="H59"/>
      <c r="I59"/>
      <c r="J59"/>
      <c r="K59" s="8"/>
      <c r="L59" s="8"/>
      <c r="M59" s="8"/>
      <c r="N59" s="8"/>
      <c r="O59" s="8"/>
      <c r="P59" s="8"/>
    </row>
    <row r="60" spans="1:16" ht="12">
      <c r="A60" s="12" t="s">
        <v>63</v>
      </c>
      <c r="H60"/>
      <c r="I60"/>
      <c r="J60"/>
      <c r="K60" s="8">
        <f aca="true" t="shared" si="22" ref="K60:P60">K40-K58</f>
        <v>15250</v>
      </c>
      <c r="L60" s="8">
        <f t="shared" si="22"/>
        <v>119875</v>
      </c>
      <c r="M60" s="8">
        <f t="shared" si="22"/>
        <v>231814.37499999953</v>
      </c>
      <c r="N60" s="8">
        <f t="shared" si="22"/>
        <v>351495.0718750004</v>
      </c>
      <c r="O60" s="8">
        <f t="shared" si="22"/>
        <v>479367.1900468748</v>
      </c>
      <c r="P60" s="8">
        <f t="shared" si="22"/>
        <v>615905.192476796</v>
      </c>
    </row>
    <row r="61" spans="1:16" ht="12">
      <c r="A61" s="12" t="s">
        <v>81</v>
      </c>
      <c r="B61" s="16"/>
      <c r="H61"/>
      <c r="I61"/>
      <c r="J61"/>
      <c r="K61" s="8">
        <f>K60</f>
        <v>15250</v>
      </c>
      <c r="L61" s="8">
        <f>K61+L60</f>
        <v>135125</v>
      </c>
      <c r="M61" s="8">
        <f>L61+M60</f>
        <v>366939.37499999953</v>
      </c>
      <c r="N61" s="8">
        <f>M61+N60</f>
        <v>718434.4468749999</v>
      </c>
      <c r="O61" s="8">
        <f>N61+O60</f>
        <v>1197801.6369218747</v>
      </c>
      <c r="P61" s="8">
        <f>O61+P60</f>
        <v>1813706.8293986707</v>
      </c>
    </row>
    <row r="62" spans="2:16" ht="12">
      <c r="B62" s="16"/>
      <c r="C62" s="14"/>
      <c r="H62"/>
      <c r="I62"/>
      <c r="J62"/>
      <c r="K62" s="8"/>
      <c r="L62" s="8"/>
      <c r="M62" s="8"/>
      <c r="N62" s="8"/>
      <c r="O62" s="8"/>
      <c r="P62" s="8"/>
    </row>
    <row r="63" spans="1:16" ht="12">
      <c r="A63" s="12" t="s">
        <v>11</v>
      </c>
      <c r="H63"/>
      <c r="I63"/>
      <c r="J63"/>
      <c r="K63" s="8"/>
      <c r="L63" s="8"/>
      <c r="M63" s="8"/>
      <c r="N63" s="8"/>
      <c r="O63" s="8"/>
      <c r="P63" s="8"/>
    </row>
    <row r="64" spans="2:16" ht="12">
      <c r="B64" t="s">
        <v>48</v>
      </c>
      <c r="H64"/>
      <c r="I64"/>
      <c r="J64"/>
      <c r="K64" s="8">
        <f aca="true" t="shared" si="23" ref="K64:P64">K21/K$5</f>
        <v>4000</v>
      </c>
      <c r="L64" s="8">
        <f t="shared" si="23"/>
        <v>4300</v>
      </c>
      <c r="M64" s="8">
        <f t="shared" si="23"/>
        <v>4613.5</v>
      </c>
      <c r="N64" s="8">
        <f t="shared" si="23"/>
        <v>4941.0175</v>
      </c>
      <c r="O64" s="8">
        <f t="shared" si="23"/>
        <v>5283.0883375</v>
      </c>
      <c r="P64" s="8">
        <f t="shared" si="23"/>
        <v>5640.2673079375</v>
      </c>
    </row>
    <row r="65" spans="2:16" ht="12">
      <c r="B65" t="s">
        <v>49</v>
      </c>
      <c r="H65"/>
      <c r="I65"/>
      <c r="J65"/>
      <c r="K65" s="8">
        <f aca="true" t="shared" si="24" ref="K65:P65">K40/K$5</f>
        <v>14973</v>
      </c>
      <c r="L65" s="8">
        <f t="shared" si="24"/>
        <v>15831.9</v>
      </c>
      <c r="M65" s="8">
        <f t="shared" si="24"/>
        <v>16733.2695</v>
      </c>
      <c r="N65" s="8">
        <f t="shared" si="24"/>
        <v>17679.2126475</v>
      </c>
      <c r="O65" s="8">
        <f t="shared" si="24"/>
        <v>18671.9380909875</v>
      </c>
      <c r="P65" s="8">
        <f t="shared" si="24"/>
        <v>19713.764180631188</v>
      </c>
    </row>
    <row r="66" spans="2:16" ht="12">
      <c r="B66" s="14" t="s">
        <v>77</v>
      </c>
      <c r="H66"/>
      <c r="I66"/>
      <c r="J66"/>
      <c r="K66" s="8">
        <f aca="true" t="shared" si="25" ref="K66:P66">K58/K$5</f>
        <v>14912</v>
      </c>
      <c r="L66" s="8">
        <f t="shared" si="25"/>
        <v>15352.4</v>
      </c>
      <c r="M66" s="8">
        <f t="shared" si="25"/>
        <v>15806.012000000002</v>
      </c>
      <c r="N66" s="8">
        <f t="shared" si="25"/>
        <v>16273.23236</v>
      </c>
      <c r="O66" s="8">
        <f t="shared" si="25"/>
        <v>16754.469330800002</v>
      </c>
      <c r="P66" s="8">
        <f t="shared" si="25"/>
        <v>17250.143410724002</v>
      </c>
    </row>
    <row r="67" spans="2:16" ht="12">
      <c r="B67" t="s">
        <v>50</v>
      </c>
      <c r="H67"/>
      <c r="I67"/>
      <c r="J67"/>
      <c r="K67" s="8">
        <f aca="true" t="shared" si="26" ref="K67:P67">-K32/K$5</f>
        <v>2615</v>
      </c>
      <c r="L67" s="8">
        <f t="shared" si="26"/>
        <v>2615</v>
      </c>
      <c r="M67" s="8">
        <f t="shared" si="26"/>
        <v>2615</v>
      </c>
      <c r="N67" s="8">
        <f t="shared" si="26"/>
        <v>2615</v>
      </c>
      <c r="O67" s="8">
        <f t="shared" si="26"/>
        <v>2615</v>
      </c>
      <c r="P67" s="8">
        <f t="shared" si="26"/>
        <v>2615</v>
      </c>
    </row>
    <row r="68" spans="2:16" ht="12">
      <c r="B68" t="s">
        <v>51</v>
      </c>
      <c r="H68"/>
      <c r="I68"/>
      <c r="J68"/>
      <c r="K68" s="8">
        <f aca="true" t="shared" si="27" ref="K68:P68">K60/K$5</f>
        <v>61</v>
      </c>
      <c r="L68" s="8">
        <f t="shared" si="27"/>
        <v>479.5</v>
      </c>
      <c r="M68" s="8">
        <f t="shared" si="27"/>
        <v>927.2574999999981</v>
      </c>
      <c r="N68" s="8">
        <f t="shared" si="27"/>
        <v>1405.9802875000014</v>
      </c>
      <c r="O68" s="8">
        <f t="shared" si="27"/>
        <v>1917.4687601874991</v>
      </c>
      <c r="P68" s="8">
        <f t="shared" si="27"/>
        <v>2463.620769907184</v>
      </c>
    </row>
    <row r="69" spans="8:16" ht="12">
      <c r="H69"/>
      <c r="I69"/>
      <c r="J69"/>
      <c r="K69"/>
      <c r="L69"/>
      <c r="M69"/>
      <c r="N69"/>
      <c r="O69"/>
      <c r="P69"/>
    </row>
    <row r="70" spans="1:16" ht="12">
      <c r="A70" s="12" t="s">
        <v>52</v>
      </c>
      <c r="H70"/>
      <c r="I70"/>
      <c r="J70"/>
      <c r="K70"/>
      <c r="L70"/>
      <c r="M70"/>
      <c r="N70"/>
      <c r="O70"/>
      <c r="P70"/>
    </row>
    <row r="71" spans="2:16" ht="12">
      <c r="B71" s="14" t="s">
        <v>85</v>
      </c>
      <c r="H71"/>
      <c r="I71"/>
      <c r="J71"/>
      <c r="K71" s="7">
        <f aca="true" t="shared" si="28" ref="K71:P73">K$5/K9</f>
        <v>6.578947368421052</v>
      </c>
      <c r="L71" s="7">
        <f t="shared" si="28"/>
        <v>6.578947368421052</v>
      </c>
      <c r="M71" s="7">
        <f t="shared" si="28"/>
        <v>6.578947368421052</v>
      </c>
      <c r="N71" s="7">
        <f t="shared" si="28"/>
        <v>6.578947368421052</v>
      </c>
      <c r="O71" s="7">
        <f t="shared" si="28"/>
        <v>6.578947368421052</v>
      </c>
      <c r="P71" s="7">
        <f t="shared" si="28"/>
        <v>6.578947368421052</v>
      </c>
    </row>
    <row r="72" spans="2:16" ht="12">
      <c r="B72" s="14" t="s">
        <v>86</v>
      </c>
      <c r="H72"/>
      <c r="I72"/>
      <c r="J72"/>
      <c r="K72" s="7">
        <f t="shared" si="28"/>
        <v>62.5</v>
      </c>
      <c r="L72" s="7">
        <f t="shared" si="28"/>
        <v>62.5</v>
      </c>
      <c r="M72" s="7">
        <f t="shared" si="28"/>
        <v>62.5</v>
      </c>
      <c r="N72" s="7">
        <f t="shared" si="28"/>
        <v>62.5</v>
      </c>
      <c r="O72" s="7">
        <f t="shared" si="28"/>
        <v>62.5</v>
      </c>
      <c r="P72" s="7">
        <f t="shared" si="28"/>
        <v>62.5</v>
      </c>
    </row>
    <row r="73" spans="2:16" ht="12">
      <c r="B73" s="14" t="s">
        <v>87</v>
      </c>
      <c r="H73"/>
      <c r="I73"/>
      <c r="J73"/>
      <c r="K73" s="7">
        <f t="shared" si="28"/>
        <v>50</v>
      </c>
      <c r="L73" s="7">
        <f t="shared" si="28"/>
        <v>50</v>
      </c>
      <c r="M73" s="7">
        <f t="shared" si="28"/>
        <v>50</v>
      </c>
      <c r="N73" s="7">
        <f t="shared" si="28"/>
        <v>50</v>
      </c>
      <c r="O73" s="7">
        <f t="shared" si="28"/>
        <v>50</v>
      </c>
      <c r="P73" s="7">
        <f t="shared" si="28"/>
        <v>50</v>
      </c>
    </row>
    <row r="74" spans="8:16" ht="12">
      <c r="H74"/>
      <c r="I74"/>
      <c r="J74"/>
      <c r="K74"/>
      <c r="L74"/>
      <c r="M74"/>
      <c r="N74"/>
      <c r="O74"/>
      <c r="P74"/>
    </row>
    <row r="75" spans="8:16" ht="12">
      <c r="H75"/>
      <c r="I75"/>
      <c r="J75"/>
      <c r="K75"/>
      <c r="L75"/>
      <c r="M75"/>
      <c r="N75"/>
      <c r="O75"/>
      <c r="P75"/>
    </row>
    <row r="76" spans="10:16" ht="12">
      <c r="J76"/>
      <c r="K76"/>
      <c r="L76"/>
      <c r="M76"/>
      <c r="N76"/>
      <c r="O76"/>
      <c r="P76"/>
    </row>
    <row r="77" spans="10:16" ht="12">
      <c r="J77"/>
      <c r="K77"/>
      <c r="L77"/>
      <c r="M77"/>
      <c r="N77"/>
      <c r="O77"/>
      <c r="P77"/>
    </row>
    <row r="78" spans="10:16" ht="12">
      <c r="J78"/>
      <c r="K78"/>
      <c r="L78"/>
      <c r="M78"/>
      <c r="N78"/>
      <c r="O78"/>
      <c r="P78"/>
    </row>
    <row r="79" spans="3:16" ht="12">
      <c r="C79" t="s">
        <v>26</v>
      </c>
      <c r="H79"/>
      <c r="I79"/>
      <c r="J79"/>
      <c r="K79"/>
      <c r="L79"/>
      <c r="M79"/>
      <c r="N79"/>
      <c r="O79"/>
      <c r="P79"/>
    </row>
    <row r="80" spans="8:16" ht="12">
      <c r="H80"/>
      <c r="I80"/>
      <c r="J80"/>
      <c r="K80"/>
      <c r="L80"/>
      <c r="M80"/>
      <c r="N80"/>
      <c r="O80"/>
      <c r="P80"/>
    </row>
    <row r="81" spans="4:16" ht="12">
      <c r="D81" t="s">
        <v>30</v>
      </c>
      <c r="H81"/>
      <c r="I81"/>
      <c r="J81"/>
      <c r="K81"/>
      <c r="L81"/>
      <c r="M81"/>
      <c r="N81"/>
      <c r="O81"/>
      <c r="P81"/>
    </row>
    <row r="82" spans="4:16" ht="12">
      <c r="D82" t="s">
        <v>27</v>
      </c>
      <c r="H82"/>
      <c r="I82"/>
      <c r="J82"/>
      <c r="K82"/>
      <c r="L82"/>
      <c r="M82"/>
      <c r="N82"/>
      <c r="O82"/>
      <c r="P82"/>
    </row>
    <row r="83" spans="8:16" ht="12">
      <c r="H83"/>
      <c r="I83"/>
      <c r="J83"/>
      <c r="K83"/>
      <c r="L83"/>
      <c r="M83"/>
      <c r="N83"/>
      <c r="O83"/>
      <c r="P83"/>
    </row>
    <row r="84" spans="4:16" ht="12">
      <c r="D84" t="s">
        <v>9</v>
      </c>
      <c r="H84"/>
      <c r="I84"/>
      <c r="J84"/>
      <c r="K84"/>
      <c r="L84"/>
      <c r="M84"/>
      <c r="N84"/>
      <c r="O84"/>
      <c r="P84"/>
    </row>
    <row r="85" spans="4:16" ht="12">
      <c r="D85" t="s">
        <v>31</v>
      </c>
      <c r="H85"/>
      <c r="I85"/>
      <c r="J85"/>
      <c r="K85"/>
      <c r="L85"/>
      <c r="M85"/>
      <c r="N85"/>
      <c r="O85"/>
      <c r="P85"/>
    </row>
    <row r="86" spans="8:16" ht="12">
      <c r="H86"/>
      <c r="I86"/>
      <c r="J86"/>
      <c r="K86"/>
      <c r="L86"/>
      <c r="M86"/>
      <c r="N86"/>
      <c r="O86"/>
      <c r="P86"/>
    </row>
    <row r="87" spans="4:16" ht="12">
      <c r="D87" t="s">
        <v>32</v>
      </c>
      <c r="H87"/>
      <c r="I87"/>
      <c r="J87"/>
      <c r="K87"/>
      <c r="L87"/>
      <c r="M87"/>
      <c r="N87"/>
      <c r="O87"/>
      <c r="P87"/>
    </row>
    <row r="88" spans="3:16" ht="12">
      <c r="C88" s="32"/>
      <c r="H88"/>
      <c r="I88"/>
      <c r="J88"/>
      <c r="K88"/>
      <c r="L88"/>
      <c r="M88"/>
      <c r="N88"/>
      <c r="O88"/>
      <c r="P88"/>
    </row>
    <row r="89" spans="8:16" ht="12">
      <c r="H89"/>
      <c r="I89"/>
      <c r="J89"/>
      <c r="K89"/>
      <c r="L89"/>
      <c r="M89"/>
      <c r="N89"/>
      <c r="O89"/>
      <c r="P89"/>
    </row>
    <row r="90" spans="8:16" ht="12">
      <c r="H90"/>
      <c r="I90"/>
      <c r="J90"/>
      <c r="K90"/>
      <c r="L90"/>
      <c r="M90"/>
      <c r="N90"/>
      <c r="O90"/>
      <c r="P90"/>
    </row>
    <row r="91" spans="8:16" ht="12">
      <c r="H91"/>
      <c r="I91"/>
      <c r="J91"/>
      <c r="K91"/>
      <c r="L91"/>
      <c r="M91"/>
      <c r="N91"/>
      <c r="O91"/>
      <c r="P91"/>
    </row>
    <row r="92" spans="13:18" ht="12">
      <c r="M92"/>
      <c r="N92"/>
      <c r="O92"/>
      <c r="P92"/>
      <c r="R92" s="4"/>
    </row>
    <row r="93" spans="1:16" s="2" customFormat="1" ht="12">
      <c r="A93" s="12"/>
      <c r="B93"/>
      <c r="C93"/>
      <c r="D93"/>
      <c r="E93"/>
      <c r="F93"/>
      <c r="G93"/>
      <c r="H93"/>
      <c r="I93"/>
      <c r="M93"/>
      <c r="N93"/>
      <c r="O93"/>
      <c r="P93"/>
    </row>
    <row r="94" spans="1:16" s="2" customFormat="1" ht="12">
      <c r="A94" s="12"/>
      <c r="B94"/>
      <c r="C94"/>
      <c r="D94"/>
      <c r="E94"/>
      <c r="F94"/>
      <c r="G94"/>
      <c r="H94"/>
      <c r="I94"/>
      <c r="M94"/>
      <c r="N94"/>
      <c r="O94"/>
      <c r="P94"/>
    </row>
    <row r="95" spans="1:16" s="2" customFormat="1" ht="12">
      <c r="A95" s="12"/>
      <c r="B95"/>
      <c r="C95"/>
      <c r="D95"/>
      <c r="E95"/>
      <c r="F95"/>
      <c r="G95"/>
      <c r="H95"/>
      <c r="I95"/>
      <c r="L95"/>
      <c r="M95"/>
      <c r="N95"/>
      <c r="O95"/>
      <c r="P95"/>
    </row>
    <row r="96" spans="1:16" s="2" customFormat="1" ht="12">
      <c r="A96" s="12"/>
      <c r="B96"/>
      <c r="C96"/>
      <c r="D96"/>
      <c r="E96"/>
      <c r="F96"/>
      <c r="G96"/>
      <c r="H96"/>
      <c r="I96"/>
      <c r="L96"/>
      <c r="M96"/>
      <c r="N96"/>
      <c r="O96"/>
      <c r="P96"/>
    </row>
    <row r="97" spans="1:16" s="2" customFormat="1" ht="12">
      <c r="A97" s="12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7" s="2" customFormat="1" ht="12">
      <c r="A98" s="12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3"/>
    </row>
    <row r="99" spans="1:17" s="2" customFormat="1" ht="12">
      <c r="A99" s="12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3"/>
    </row>
    <row r="100" spans="1:17" s="2" customFormat="1" ht="12">
      <c r="A100" s="12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3"/>
    </row>
    <row r="101" spans="1:16" s="2" customFormat="1" ht="12">
      <c r="A101" s="12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s="2" customFormat="1" ht="12">
      <c r="A102" s="1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s="2" customFormat="1" ht="12">
      <c r="A103" s="12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s="2" customFormat="1" ht="12">
      <c r="A104" s="12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s="2" customFormat="1" ht="12">
      <c r="A105" s="12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s="2" customFormat="1" ht="12">
      <c r="A106" s="12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s="2" customFormat="1" ht="12">
      <c r="A107" s="12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s="2" customFormat="1" ht="12">
      <c r="A108" s="12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s="2" customFormat="1" ht="12">
      <c r="A109" s="12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s="2" customFormat="1" ht="12">
      <c r="A110" s="12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s="2" customFormat="1" ht="12">
      <c r="A111" s="12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s="2" customFormat="1" ht="12">
      <c r="A112" s="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7" s="2" customFormat="1" ht="12">
      <c r="A113" s="12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3"/>
    </row>
    <row r="114" spans="1:17" s="2" customFormat="1" ht="12">
      <c r="A114" s="12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3"/>
    </row>
    <row r="115" spans="1:17" s="2" customFormat="1" ht="12">
      <c r="A115" s="12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3"/>
    </row>
    <row r="116" spans="8:16" ht="12">
      <c r="H116"/>
      <c r="I116"/>
      <c r="J116"/>
      <c r="K116"/>
      <c r="L116"/>
      <c r="M116"/>
      <c r="N116"/>
      <c r="O116"/>
      <c r="P116"/>
    </row>
    <row r="117" spans="8:16" ht="12">
      <c r="H117"/>
      <c r="I117"/>
      <c r="J117"/>
      <c r="K117"/>
      <c r="L117"/>
      <c r="M117"/>
      <c r="N117"/>
      <c r="O117"/>
      <c r="P117"/>
    </row>
    <row r="118" spans="8:16" ht="12">
      <c r="H118"/>
      <c r="I118"/>
      <c r="J118"/>
      <c r="K118"/>
      <c r="L118"/>
      <c r="M118"/>
      <c r="N118"/>
      <c r="O118"/>
      <c r="P118"/>
    </row>
    <row r="119" spans="8:16" ht="12">
      <c r="H119"/>
      <c r="I119"/>
      <c r="J119"/>
      <c r="K119"/>
      <c r="L119"/>
      <c r="M119"/>
      <c r="N119"/>
      <c r="O119"/>
      <c r="P119"/>
    </row>
    <row r="120" spans="8:16" ht="12">
      <c r="H120"/>
      <c r="I120"/>
      <c r="J120"/>
      <c r="K120"/>
      <c r="L120"/>
      <c r="M120"/>
      <c r="N120"/>
      <c r="O120"/>
      <c r="P120"/>
    </row>
    <row r="121" spans="8:16" ht="15.75" customHeight="1" outlineLevel="1">
      <c r="H121"/>
      <c r="I121"/>
      <c r="J121"/>
      <c r="K121"/>
      <c r="L121"/>
      <c r="M121"/>
      <c r="N121"/>
      <c r="O121"/>
      <c r="P121"/>
    </row>
    <row r="122" spans="8:16" ht="12">
      <c r="H122"/>
      <c r="I122"/>
      <c r="J122"/>
      <c r="K122"/>
      <c r="L122"/>
      <c r="M122"/>
      <c r="N122"/>
      <c r="O122"/>
      <c r="P122"/>
    </row>
    <row r="123" spans="8:18" ht="12" outlineLevel="1">
      <c r="H123"/>
      <c r="I123"/>
      <c r="J123"/>
      <c r="K123"/>
      <c r="L123"/>
      <c r="M123"/>
      <c r="N123"/>
      <c r="O123"/>
      <c r="P123"/>
      <c r="R123" s="4"/>
    </row>
    <row r="124" spans="8:16" ht="12">
      <c r="H124"/>
      <c r="I124"/>
      <c r="J124"/>
      <c r="K124"/>
      <c r="L124"/>
      <c r="M124"/>
      <c r="N124"/>
      <c r="O124"/>
      <c r="P124"/>
    </row>
    <row r="125" spans="8:16" ht="12">
      <c r="H125"/>
      <c r="I125"/>
      <c r="J125"/>
      <c r="K125"/>
      <c r="L125"/>
      <c r="M125"/>
      <c r="N125"/>
      <c r="O125"/>
      <c r="P125"/>
    </row>
    <row r="126" spans="8:16" ht="12">
      <c r="H126"/>
      <c r="I126"/>
      <c r="J126"/>
      <c r="K126"/>
      <c r="L126"/>
      <c r="M126"/>
      <c r="N126"/>
      <c r="O126"/>
      <c r="P126"/>
    </row>
    <row r="127" spans="8:16" ht="12">
      <c r="H127"/>
      <c r="I127"/>
      <c r="J127"/>
      <c r="K127"/>
      <c r="L127"/>
      <c r="M127"/>
      <c r="N127"/>
      <c r="O127"/>
      <c r="P127"/>
    </row>
    <row r="128" spans="8:16" ht="12">
      <c r="H128"/>
      <c r="I128"/>
      <c r="J128"/>
      <c r="K128"/>
      <c r="L128"/>
      <c r="M128"/>
      <c r="N128"/>
      <c r="O128"/>
      <c r="P128"/>
    </row>
    <row r="129" spans="8:16" ht="12">
      <c r="H129"/>
      <c r="I129"/>
      <c r="J129"/>
      <c r="K129"/>
      <c r="L129"/>
      <c r="M129"/>
      <c r="N129"/>
      <c r="O129"/>
      <c r="P129"/>
    </row>
    <row r="130" spans="8:16" ht="12">
      <c r="H130"/>
      <c r="I130"/>
      <c r="J130"/>
      <c r="K130"/>
      <c r="L130"/>
      <c r="M130"/>
      <c r="N130"/>
      <c r="O130"/>
      <c r="P130"/>
    </row>
    <row r="131" spans="8:16" ht="12">
      <c r="H131"/>
      <c r="I131"/>
      <c r="J131"/>
      <c r="K131"/>
      <c r="L131"/>
      <c r="M131"/>
      <c r="N131"/>
      <c r="O131"/>
      <c r="P131"/>
    </row>
    <row r="132" spans="8:16" ht="12">
      <c r="H132"/>
      <c r="I132"/>
      <c r="J132"/>
      <c r="K132"/>
      <c r="L132"/>
      <c r="M132"/>
      <c r="N132"/>
      <c r="O132"/>
      <c r="P132"/>
    </row>
    <row r="133" spans="8:16" ht="12">
      <c r="H133"/>
      <c r="I133"/>
      <c r="J133"/>
      <c r="K133"/>
      <c r="L133"/>
      <c r="M133"/>
      <c r="N133"/>
      <c r="O133"/>
      <c r="P133"/>
    </row>
    <row r="134" spans="8:16" ht="12">
      <c r="H134"/>
      <c r="I134"/>
      <c r="J134"/>
      <c r="K134"/>
      <c r="L134"/>
      <c r="M134"/>
      <c r="N134"/>
      <c r="O134"/>
      <c r="P134"/>
    </row>
    <row r="135" spans="8:16" ht="12">
      <c r="H135"/>
      <c r="I135"/>
      <c r="J135"/>
      <c r="K135"/>
      <c r="L135"/>
      <c r="M135"/>
      <c r="N135"/>
      <c r="O135"/>
      <c r="P135"/>
    </row>
    <row r="136" spans="8:16" ht="12">
      <c r="H136"/>
      <c r="I136"/>
      <c r="J136"/>
      <c r="K136"/>
      <c r="L136"/>
      <c r="M136"/>
      <c r="N136"/>
      <c r="O136"/>
      <c r="P136"/>
    </row>
    <row r="137" spans="8:16" ht="12">
      <c r="H137"/>
      <c r="I137"/>
      <c r="J137"/>
      <c r="K137"/>
      <c r="L137"/>
      <c r="M137"/>
      <c r="N137"/>
      <c r="O137"/>
      <c r="P137"/>
    </row>
    <row r="138" spans="8:16" ht="12">
      <c r="H138"/>
      <c r="I138"/>
      <c r="J138"/>
      <c r="K138"/>
      <c r="L138"/>
      <c r="M138"/>
      <c r="N138"/>
      <c r="O138"/>
      <c r="P138"/>
    </row>
    <row r="139" spans="8:16" ht="12">
      <c r="H139"/>
      <c r="I139"/>
      <c r="J139"/>
      <c r="K139"/>
      <c r="L139"/>
      <c r="M139"/>
      <c r="N139"/>
      <c r="O139"/>
      <c r="P139"/>
    </row>
    <row r="140" spans="8:16" ht="12">
      <c r="H140"/>
      <c r="I140"/>
      <c r="J140"/>
      <c r="K140"/>
      <c r="L140"/>
      <c r="M140"/>
      <c r="N140"/>
      <c r="O140"/>
      <c r="P140"/>
    </row>
    <row r="141" spans="8:16" ht="12">
      <c r="H141"/>
      <c r="I141"/>
      <c r="J141"/>
      <c r="K141"/>
      <c r="L141"/>
      <c r="M141"/>
      <c r="N141"/>
      <c r="O141"/>
      <c r="P141"/>
    </row>
    <row r="142" spans="8:16" ht="12">
      <c r="H142"/>
      <c r="I142"/>
      <c r="J142"/>
      <c r="K142"/>
      <c r="L142"/>
      <c r="M142"/>
      <c r="N142"/>
      <c r="O142"/>
      <c r="P142"/>
    </row>
    <row r="143" spans="8:16" ht="12">
      <c r="H143"/>
      <c r="I143"/>
      <c r="J143"/>
      <c r="K143"/>
      <c r="L143"/>
      <c r="M143"/>
      <c r="N143"/>
      <c r="O143"/>
      <c r="P143"/>
    </row>
    <row r="144" spans="8:16" ht="12">
      <c r="H144"/>
      <c r="I144"/>
      <c r="J144"/>
      <c r="K144"/>
      <c r="L144"/>
      <c r="M144"/>
      <c r="N144"/>
      <c r="O144"/>
      <c r="P144"/>
    </row>
    <row r="145" spans="8:16" ht="12">
      <c r="H145"/>
      <c r="I145"/>
      <c r="J145"/>
      <c r="K145"/>
      <c r="L145"/>
      <c r="M145"/>
      <c r="N145"/>
      <c r="O145"/>
      <c r="P145"/>
    </row>
    <row r="146" spans="8:16" ht="12">
      <c r="H146"/>
      <c r="I146"/>
      <c r="J146"/>
      <c r="K146"/>
      <c r="L146"/>
      <c r="M146"/>
      <c r="N146"/>
      <c r="O146"/>
      <c r="P146"/>
    </row>
    <row r="147" spans="8:16" ht="12">
      <c r="H147"/>
      <c r="I147"/>
      <c r="J147"/>
      <c r="K147"/>
      <c r="L147"/>
      <c r="M147"/>
      <c r="N147"/>
      <c r="O147"/>
      <c r="P147"/>
    </row>
    <row r="148" spans="8:16" ht="12">
      <c r="H148"/>
      <c r="I148"/>
      <c r="J148"/>
      <c r="K148"/>
      <c r="L148"/>
      <c r="M148"/>
      <c r="N148"/>
      <c r="O148"/>
      <c r="P148"/>
    </row>
    <row r="149" spans="8:16" ht="12">
      <c r="H149"/>
      <c r="I149"/>
      <c r="J149"/>
      <c r="K149"/>
      <c r="L149"/>
      <c r="M149"/>
      <c r="N149"/>
      <c r="O149"/>
      <c r="P149"/>
    </row>
    <row r="150" spans="8:16" ht="12">
      <c r="H150"/>
      <c r="I150"/>
      <c r="J150"/>
      <c r="K150"/>
      <c r="L150"/>
      <c r="M150"/>
      <c r="N150"/>
      <c r="O150"/>
      <c r="P150"/>
    </row>
    <row r="151" spans="8:16" ht="12">
      <c r="H151"/>
      <c r="I151"/>
      <c r="J151"/>
      <c r="K151"/>
      <c r="L151"/>
      <c r="M151"/>
      <c r="N151"/>
      <c r="O151"/>
      <c r="P151"/>
    </row>
    <row r="152" spans="8:16" ht="12">
      <c r="H152"/>
      <c r="I152"/>
      <c r="J152"/>
      <c r="K152"/>
      <c r="L152"/>
      <c r="M152"/>
      <c r="N152"/>
      <c r="O152"/>
      <c r="P152"/>
    </row>
    <row r="153" spans="8:16" ht="12">
      <c r="H153"/>
      <c r="I153"/>
      <c r="J153"/>
      <c r="K153"/>
      <c r="L153"/>
      <c r="M153"/>
      <c r="N153"/>
      <c r="O153"/>
      <c r="P153"/>
    </row>
    <row r="154" spans="8:16" ht="12">
      <c r="H154"/>
      <c r="I154"/>
      <c r="J154"/>
      <c r="K154"/>
      <c r="L154"/>
      <c r="M154"/>
      <c r="N154"/>
      <c r="O154"/>
      <c r="P154"/>
    </row>
    <row r="155" spans="8:16" ht="12">
      <c r="H155"/>
      <c r="I155"/>
      <c r="J155"/>
      <c r="K155"/>
      <c r="L155"/>
      <c r="M155"/>
      <c r="N155"/>
      <c r="O155"/>
      <c r="P155"/>
    </row>
    <row r="156" spans="8:16" ht="12">
      <c r="H156"/>
      <c r="I156"/>
      <c r="J156"/>
      <c r="K156"/>
      <c r="L156"/>
      <c r="M156"/>
      <c r="N156"/>
      <c r="O156"/>
      <c r="P156"/>
    </row>
    <row r="157" spans="8:16" ht="12">
      <c r="H157"/>
      <c r="I157"/>
      <c r="J157"/>
      <c r="K157"/>
      <c r="L157"/>
      <c r="M157"/>
      <c r="N157"/>
      <c r="O157"/>
      <c r="P157"/>
    </row>
    <row r="158" spans="8:16" ht="12">
      <c r="H158"/>
      <c r="I158"/>
      <c r="J158"/>
      <c r="K158"/>
      <c r="L158"/>
      <c r="M158"/>
      <c r="N158"/>
      <c r="O158"/>
      <c r="P158"/>
    </row>
    <row r="159" spans="8:16" ht="12">
      <c r="H159"/>
      <c r="I159"/>
      <c r="J159"/>
      <c r="K159"/>
      <c r="L159"/>
      <c r="M159"/>
      <c r="N159"/>
      <c r="O159"/>
      <c r="P159"/>
    </row>
    <row r="160" spans="8:16" ht="12">
      <c r="H160"/>
      <c r="I160"/>
      <c r="J160"/>
      <c r="K160"/>
      <c r="L160"/>
      <c r="M160"/>
      <c r="N160"/>
      <c r="O160"/>
      <c r="P160"/>
    </row>
    <row r="161" spans="8:16" ht="12">
      <c r="H161"/>
      <c r="I161"/>
      <c r="J161"/>
      <c r="K161"/>
      <c r="L161"/>
      <c r="M161"/>
      <c r="N161"/>
      <c r="O161"/>
      <c r="P161"/>
    </row>
    <row r="162" spans="8:16" ht="12">
      <c r="H162"/>
      <c r="I162"/>
      <c r="J162"/>
      <c r="K162"/>
      <c r="L162"/>
      <c r="M162"/>
      <c r="N162"/>
      <c r="O162"/>
      <c r="P162"/>
    </row>
    <row r="163" spans="8:16" ht="12">
      <c r="H163"/>
      <c r="I163"/>
      <c r="J163"/>
      <c r="K163"/>
      <c r="L163"/>
      <c r="M163"/>
      <c r="N163"/>
      <c r="O163"/>
      <c r="P163"/>
    </row>
    <row r="164" spans="8:16" ht="12">
      <c r="H164"/>
      <c r="I164"/>
      <c r="J164"/>
      <c r="K164"/>
      <c r="L164"/>
      <c r="M164"/>
      <c r="N164"/>
      <c r="O164"/>
      <c r="P164"/>
    </row>
    <row r="165" spans="8:16" ht="12">
      <c r="H165"/>
      <c r="I165"/>
      <c r="J165"/>
      <c r="K165"/>
      <c r="L165"/>
      <c r="M165"/>
      <c r="N165"/>
      <c r="O165"/>
      <c r="P165"/>
    </row>
    <row r="166" spans="8:16" ht="12">
      <c r="H166"/>
      <c r="I166"/>
      <c r="J166"/>
      <c r="K166"/>
      <c r="L166"/>
      <c r="M166"/>
      <c r="N166"/>
      <c r="O166"/>
      <c r="P166"/>
    </row>
    <row r="167" spans="8:16" ht="12">
      <c r="H167"/>
      <c r="I167"/>
      <c r="J167"/>
      <c r="K167"/>
      <c r="L167"/>
      <c r="M167"/>
      <c r="N167"/>
      <c r="O167"/>
      <c r="P167"/>
    </row>
    <row r="168" spans="8:16" ht="12">
      <c r="H168"/>
      <c r="I168"/>
      <c r="J168"/>
      <c r="K168"/>
      <c r="L168"/>
      <c r="M168"/>
      <c r="N168"/>
      <c r="O168"/>
      <c r="P168"/>
    </row>
    <row r="169" spans="8:16" ht="12">
      <c r="H169"/>
      <c r="I169"/>
      <c r="J169"/>
      <c r="K169"/>
      <c r="L169"/>
      <c r="M169"/>
      <c r="N169"/>
      <c r="O169"/>
      <c r="P169"/>
    </row>
    <row r="170" spans="8:16" ht="12">
      <c r="H170"/>
      <c r="I170"/>
      <c r="J170"/>
      <c r="K170"/>
      <c r="L170"/>
      <c r="M170"/>
      <c r="N170"/>
      <c r="O170"/>
      <c r="P170"/>
    </row>
    <row r="171" spans="8:16" ht="12">
      <c r="H171"/>
      <c r="I171"/>
      <c r="J171"/>
      <c r="K171"/>
      <c r="L171"/>
      <c r="M171"/>
      <c r="N171"/>
      <c r="O171"/>
      <c r="P171"/>
    </row>
    <row r="172" spans="8:16" ht="12">
      <c r="H172"/>
      <c r="I172"/>
      <c r="J172"/>
      <c r="K172"/>
      <c r="L172"/>
      <c r="M172"/>
      <c r="N172"/>
      <c r="O172"/>
      <c r="P172"/>
    </row>
    <row r="173" spans="8:16" ht="12">
      <c r="H173"/>
      <c r="I173"/>
      <c r="J173"/>
      <c r="K173"/>
      <c r="L173"/>
      <c r="M173"/>
      <c r="N173"/>
      <c r="O173"/>
      <c r="P173"/>
    </row>
    <row r="174" spans="8:16" ht="12">
      <c r="H174"/>
      <c r="I174"/>
      <c r="J174"/>
      <c r="K174"/>
      <c r="L174"/>
      <c r="M174"/>
      <c r="N174"/>
      <c r="O174"/>
      <c r="P174"/>
    </row>
    <row r="175" spans="8:16" ht="12">
      <c r="H175"/>
      <c r="I175"/>
      <c r="J175"/>
      <c r="K175"/>
      <c r="L175"/>
      <c r="M175"/>
      <c r="N175"/>
      <c r="O175"/>
      <c r="P175"/>
    </row>
    <row r="176" spans="8:16" ht="12">
      <c r="H176"/>
      <c r="I176"/>
      <c r="J176"/>
      <c r="K176"/>
      <c r="L176"/>
      <c r="M176"/>
      <c r="N176"/>
      <c r="O176"/>
      <c r="P176"/>
    </row>
    <row r="177" spans="1:2" ht="12">
      <c r="A177" s="13"/>
      <c r="B177" s="5"/>
    </row>
    <row r="178" spans="1:2" ht="12">
      <c r="A178" s="13"/>
      <c r="B178" s="5"/>
    </row>
    <row r="179" spans="1:2" ht="12">
      <c r="A179" s="13"/>
      <c r="B179" s="5"/>
    </row>
    <row r="180" spans="1:2" ht="12">
      <c r="A180" s="13"/>
      <c r="B180" s="5"/>
    </row>
    <row r="181" spans="1:2" ht="12">
      <c r="A181" s="13"/>
      <c r="B181" s="5"/>
    </row>
    <row r="182" spans="1:2" ht="12">
      <c r="A182" s="13"/>
      <c r="B182" s="5"/>
    </row>
    <row r="183" spans="1:2" ht="12">
      <c r="A183" s="13"/>
      <c r="B183" s="5"/>
    </row>
    <row r="184" spans="1:5" ht="12">
      <c r="A184" s="13"/>
      <c r="B184" s="5"/>
      <c r="C184" s="3"/>
      <c r="D184" s="3"/>
      <c r="E184" s="3"/>
    </row>
    <row r="185" spans="1:5" ht="12">
      <c r="A185" s="13"/>
      <c r="B185" s="5"/>
      <c r="C185" s="3"/>
      <c r="D185" s="3"/>
      <c r="E185" s="3"/>
    </row>
    <row r="186" spans="1:2" ht="12">
      <c r="A186" s="13"/>
      <c r="B186" s="5"/>
    </row>
    <row r="187" spans="1:2" ht="12">
      <c r="A187" s="13"/>
      <c r="B187" s="5"/>
    </row>
    <row r="188" spans="1:2" ht="12">
      <c r="A188" s="13"/>
      <c r="B188" s="5"/>
    </row>
  </sheetData>
  <sheetProtection sheet="1" objects="1" scenarios="1"/>
  <mergeCells count="2">
    <mergeCell ref="F1:H1"/>
    <mergeCell ref="K1:P1"/>
  </mergeCells>
  <printOptions/>
  <pageMargins left="0.75" right="0.75" top="1" bottom="1" header="0.5" footer="0.5"/>
  <pageSetup orientation="portrait"/>
  <ignoredErrors>
    <ignoredError sqref="K67:P6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Ginny Christensen</dc:creator>
  <cp:keywords/>
  <dc:description/>
  <cp:lastModifiedBy>April Diop</cp:lastModifiedBy>
  <dcterms:created xsi:type="dcterms:W3CDTF">2006-10-06T15:03:57Z</dcterms:created>
  <dcterms:modified xsi:type="dcterms:W3CDTF">2013-09-13T17:45:43Z</dcterms:modified>
  <cp:category/>
  <cp:version/>
  <cp:contentType/>
  <cp:contentStatus/>
</cp:coreProperties>
</file>